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knil\Desktop\"/>
    </mc:Choice>
  </mc:AlternateContent>
  <xr:revisionPtr revIDLastSave="0" documentId="8_{5742804C-69AE-4103-BDA9-2EE728045B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ster Print" sheetId="1" r:id="rId1"/>
    <sheet name="Ark1" sheetId="8" state="hidden" r:id="rId2"/>
    <sheet name="WC Master Print" sheetId="2" state="hidden" r:id="rId3"/>
    <sheet name="Mix Master Print" sheetId="3" state="hidden" r:id="rId4"/>
    <sheet name="Hjemmebaner" sheetId="4" state="hidden" r:id="rId5"/>
    <sheet name="D2 original" sheetId="5" state="hidden" r:id="rId6"/>
    <sheet name="U15 original" sheetId="6" state="hidden" r:id="rId7"/>
    <sheet name="CoronaAltXDommerfaktor" sheetId="7" state="hidden" r:id="rId8"/>
  </sheets>
  <definedNames>
    <definedName name="Z_D81A4350_883C_4161_9C8C_1D493A1E12D6_.wvu.FilterData" localSheetId="6" hidden="1">'U15 original'!$D$1:$D$1003</definedName>
  </definedNames>
  <calcPr calcId="191029"/>
  <customWorkbookViews>
    <customWorkbookView name="Filter 1" guid="{D81A4350-883C-4161-9C8C-1D493A1E12D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3" l="1"/>
  <c r="F44" i="3"/>
  <c r="G27" i="3"/>
  <c r="G23" i="3"/>
  <c r="F49" i="2"/>
  <c r="F27" i="2"/>
  <c r="G10" i="2"/>
  <c r="G7" i="2"/>
  <c r="F37" i="3"/>
  <c r="G28" i="3"/>
  <c r="F19" i="3"/>
  <c r="F20" i="2"/>
  <c r="G11" i="2"/>
  <c r="F4" i="2"/>
  <c r="F53" i="3"/>
  <c r="F47" i="3"/>
  <c r="F38" i="3"/>
  <c r="G30" i="3"/>
  <c r="G29" i="3"/>
  <c r="F22" i="3"/>
  <c r="G19" i="3"/>
  <c r="G14" i="3"/>
  <c r="F6" i="3"/>
  <c r="F51" i="2"/>
  <c r="F45" i="2"/>
  <c r="F36" i="2"/>
  <c r="F31" i="2"/>
  <c r="F13" i="2"/>
  <c r="G12" i="2"/>
  <c r="G4" i="2"/>
  <c r="F34" i="1"/>
  <c r="F25" i="1"/>
  <c r="G20" i="1"/>
  <c r="F16" i="1"/>
  <c r="G59" i="3"/>
  <c r="F46" i="3"/>
  <c r="G31" i="3"/>
  <c r="G42" i="2"/>
  <c r="F30" i="2"/>
  <c r="G14" i="2"/>
  <c r="G37" i="3"/>
  <c r="F29" i="3"/>
  <c r="F20" i="3"/>
  <c r="G20" i="2"/>
  <c r="F12" i="2"/>
  <c r="F5" i="2"/>
  <c r="F55" i="3"/>
  <c r="G46" i="3"/>
  <c r="F36" i="3"/>
  <c r="G34" i="3"/>
  <c r="F25" i="3"/>
  <c r="F18" i="3"/>
  <c r="G16" i="3"/>
  <c r="F11" i="3"/>
  <c r="G6" i="3"/>
  <c r="F53" i="2"/>
  <c r="G45" i="2"/>
  <c r="G30" i="2"/>
  <c r="G25" i="2"/>
  <c r="F19" i="2"/>
  <c r="F17" i="2"/>
  <c r="F3" i="2"/>
  <c r="F36" i="1"/>
  <c r="G23" i="1"/>
  <c r="F18" i="1"/>
  <c r="G13" i="1"/>
  <c r="F9" i="1"/>
  <c r="G45" i="3"/>
  <c r="F31" i="3"/>
  <c r="G18" i="3"/>
  <c r="G28" i="2"/>
  <c r="F14" i="2"/>
  <c r="G3" i="2"/>
  <c r="G47" i="3"/>
  <c r="F28" i="3"/>
  <c r="G20" i="3"/>
  <c r="G31" i="2"/>
  <c r="F11" i="2"/>
  <c r="G5" i="2"/>
  <c r="G53" i="3"/>
  <c r="F48" i="3"/>
  <c r="G42" i="3"/>
  <c r="G39" i="3"/>
  <c r="G33" i="3"/>
  <c r="F30" i="3"/>
  <c r="G25" i="3"/>
  <c r="F21" i="3"/>
  <c r="G13" i="3"/>
  <c r="F10" i="3"/>
  <c r="F9" i="3"/>
  <c r="G7" i="3"/>
  <c r="G51" i="2"/>
  <c r="G50" i="2"/>
  <c r="G44" i="2"/>
  <c r="G38" i="2"/>
  <c r="F29" i="2"/>
  <c r="F22" i="2"/>
  <c r="F21" i="2"/>
  <c r="G17" i="2"/>
  <c r="G15" i="2"/>
  <c r="F6" i="2"/>
  <c r="G34" i="1"/>
  <c r="F30" i="1"/>
  <c r="G28" i="1"/>
  <c r="G26" i="1"/>
  <c r="G22" i="1"/>
  <c r="F20" i="1"/>
  <c r="G18" i="1"/>
  <c r="F15" i="1"/>
  <c r="G11" i="1"/>
  <c r="F8" i="1"/>
  <c r="F7" i="1"/>
  <c r="G5" i="1"/>
  <c r="G62" i="3"/>
  <c r="G49" i="3"/>
  <c r="G44" i="3"/>
  <c r="F42" i="3"/>
  <c r="F40" i="3"/>
  <c r="G38" i="3"/>
  <c r="F34" i="3"/>
  <c r="F32" i="3"/>
  <c r="F23" i="3"/>
  <c r="G21" i="3"/>
  <c r="F15" i="3"/>
  <c r="F14" i="3"/>
  <c r="G11" i="3"/>
  <c r="F7" i="3"/>
  <c r="G5" i="3"/>
  <c r="G3" i="3"/>
  <c r="G52" i="2"/>
  <c r="G47" i="2"/>
  <c r="G46" i="2"/>
  <c r="G43" i="2"/>
  <c r="F38" i="2"/>
  <c r="F32" i="2"/>
  <c r="G27" i="2"/>
  <c r="F25" i="2"/>
  <c r="F23" i="2"/>
  <c r="G21" i="2"/>
  <c r="F15" i="2"/>
  <c r="G13" i="2"/>
  <c r="F8" i="2"/>
  <c r="F7" i="2"/>
  <c r="G31" i="1"/>
  <c r="F28" i="1"/>
  <c r="G25" i="1"/>
  <c r="F23" i="1"/>
  <c r="F21" i="1"/>
  <c r="G15" i="1"/>
  <c r="F12" i="1"/>
  <c r="G9" i="1"/>
  <c r="F5" i="1"/>
  <c r="G4" i="1"/>
  <c r="G2" i="1"/>
  <c r="G64" i="3"/>
  <c r="F62" i="3"/>
  <c r="F49" i="3"/>
  <c r="G41" i="3"/>
  <c r="G40" i="3"/>
  <c r="F33" i="3"/>
  <c r="F27" i="3"/>
  <c r="F24" i="3"/>
  <c r="G15" i="3"/>
  <c r="G9" i="3"/>
  <c r="F52" i="2"/>
  <c r="G49" i="2"/>
  <c r="F46" i="2"/>
  <c r="F44" i="2"/>
  <c r="G29" i="2"/>
  <c r="G24" i="2"/>
  <c r="G23" i="2"/>
  <c r="F16" i="2"/>
  <c r="F10" i="2"/>
  <c r="G8" i="2"/>
  <c r="F31" i="1"/>
  <c r="G27" i="1"/>
  <c r="F22" i="1"/>
  <c r="F17" i="1"/>
  <c r="G12" i="1"/>
  <c r="G7" i="1"/>
  <c r="G55" i="3"/>
  <c r="G48" i="3"/>
  <c r="F41" i="3"/>
  <c r="F39" i="3"/>
  <c r="G32" i="3"/>
  <c r="G24" i="3"/>
  <c r="G22" i="3"/>
  <c r="F16" i="3"/>
  <c r="F13" i="3"/>
  <c r="G10" i="3"/>
  <c r="F5" i="3"/>
  <c r="F3" i="3"/>
  <c r="G53" i="2"/>
  <c r="F50" i="2"/>
  <c r="F47" i="2"/>
  <c r="F43" i="2"/>
  <c r="G36" i="2"/>
  <c r="G32" i="2"/>
  <c r="F24" i="2"/>
  <c r="G22" i="2"/>
  <c r="G16" i="2"/>
  <c r="G6" i="2"/>
  <c r="G36" i="1"/>
  <c r="G30" i="1"/>
  <c r="F27" i="1"/>
  <c r="F26" i="1"/>
  <c r="G21" i="1"/>
  <c r="G17" i="1"/>
  <c r="G16" i="1"/>
  <c r="F13" i="1"/>
  <c r="F11" i="1"/>
  <c r="G8" i="1"/>
  <c r="F4" i="1"/>
  <c r="F2" i="1"/>
  <c r="B40" i="1"/>
  <c r="A40" i="1"/>
  <c r="B32" i="7"/>
  <c r="B33" i="7" s="1"/>
  <c r="M31" i="7"/>
  <c r="F30" i="7"/>
  <c r="B30" i="7"/>
  <c r="F29" i="7"/>
  <c r="E29" i="7"/>
  <c r="E30" i="7" s="1"/>
  <c r="D29" i="7"/>
  <c r="D30" i="7" s="1"/>
  <c r="C29" i="7"/>
  <c r="C30" i="7" s="1"/>
  <c r="B29" i="7"/>
  <c r="H25" i="7"/>
  <c r="G25" i="7"/>
  <c r="H24" i="7"/>
  <c r="K24" i="7" s="1"/>
  <c r="G24" i="7"/>
  <c r="J24" i="7" s="1"/>
  <c r="H23" i="7"/>
  <c r="G23" i="7"/>
  <c r="J22" i="7"/>
  <c r="H22" i="7"/>
  <c r="K22" i="7" s="1"/>
  <c r="G22" i="7"/>
  <c r="H21" i="7"/>
  <c r="G21" i="7"/>
  <c r="K20" i="7"/>
  <c r="H20" i="7"/>
  <c r="G20" i="7"/>
  <c r="J20" i="7" s="1"/>
  <c r="H19" i="7"/>
  <c r="G19" i="7"/>
  <c r="H18" i="7"/>
  <c r="K18" i="7" s="1"/>
  <c r="G18" i="7"/>
  <c r="J18" i="7" s="1"/>
  <c r="H17" i="7"/>
  <c r="G17" i="7"/>
  <c r="H16" i="7"/>
  <c r="K16" i="7" s="1"/>
  <c r="G16" i="7"/>
  <c r="J16" i="7" s="1"/>
  <c r="H15" i="7"/>
  <c r="G15" i="7"/>
  <c r="J14" i="7"/>
  <c r="H14" i="7"/>
  <c r="K14" i="7" s="1"/>
  <c r="G14" i="7"/>
  <c r="H13" i="7"/>
  <c r="G13" i="7"/>
  <c r="K12" i="7"/>
  <c r="H12" i="7"/>
  <c r="G12" i="7"/>
  <c r="J12" i="7" s="1"/>
  <c r="H11" i="7"/>
  <c r="G11" i="7"/>
  <c r="J10" i="7"/>
  <c r="H10" i="7"/>
  <c r="K10" i="7" s="1"/>
  <c r="G10" i="7"/>
  <c r="H9" i="7"/>
  <c r="G9" i="7"/>
  <c r="H8" i="7"/>
  <c r="K8" i="7" s="1"/>
  <c r="G8" i="7"/>
  <c r="J8" i="7" s="1"/>
  <c r="H7" i="7"/>
  <c r="G7" i="7"/>
  <c r="J6" i="7"/>
  <c r="H6" i="7"/>
  <c r="K6" i="7" s="1"/>
  <c r="G6" i="7"/>
  <c r="H5" i="7"/>
  <c r="G5" i="7"/>
  <c r="K4" i="7"/>
  <c r="H4" i="7"/>
  <c r="G4" i="7"/>
  <c r="J4" i="7" s="1"/>
  <c r="H3" i="7"/>
  <c r="G3" i="7"/>
  <c r="J2" i="7"/>
  <c r="H2" i="7"/>
  <c r="K2" i="7" s="1"/>
  <c r="G2" i="7"/>
  <c r="B23" i="6"/>
  <c r="A23" i="6"/>
  <c r="K22" i="6"/>
  <c r="I22" i="6"/>
  <c r="B22" i="6" s="1"/>
  <c r="E22" i="6"/>
  <c r="A22" i="6"/>
  <c r="K21" i="6"/>
  <c r="A21" i="6" s="1"/>
  <c r="I21" i="6"/>
  <c r="B21" i="6" s="1"/>
  <c r="E21" i="6"/>
  <c r="K20" i="6"/>
  <c r="A20" i="6" s="1"/>
  <c r="I20" i="6"/>
  <c r="E20" i="6"/>
  <c r="B20" i="6"/>
  <c r="K19" i="6"/>
  <c r="A19" i="6" s="1"/>
  <c r="I19" i="6"/>
  <c r="E19" i="6"/>
  <c r="B19" i="6"/>
  <c r="K18" i="6"/>
  <c r="A18" i="6" s="1"/>
  <c r="I18" i="6"/>
  <c r="B18" i="6" s="1"/>
  <c r="E18" i="6"/>
  <c r="K17" i="6"/>
  <c r="A17" i="6" s="1"/>
  <c r="I17" i="6"/>
  <c r="B17" i="6" s="1"/>
  <c r="E17" i="6"/>
  <c r="K16" i="6"/>
  <c r="I16" i="6"/>
  <c r="E16" i="6"/>
  <c r="B16" i="6"/>
  <c r="A16" i="6"/>
  <c r="K15" i="6"/>
  <c r="I15" i="6"/>
  <c r="B15" i="6" s="1"/>
  <c r="E15" i="6"/>
  <c r="A15" i="6"/>
  <c r="K14" i="6"/>
  <c r="A14" i="6" s="1"/>
  <c r="I14" i="6"/>
  <c r="B14" i="6" s="1"/>
  <c r="E14" i="6"/>
  <c r="K13" i="6"/>
  <c r="I13" i="6"/>
  <c r="E13" i="6"/>
  <c r="B13" i="6"/>
  <c r="A13" i="6"/>
  <c r="K12" i="6"/>
  <c r="A12" i="6" s="1"/>
  <c r="I12" i="6"/>
  <c r="E12" i="6"/>
  <c r="B12" i="6"/>
  <c r="X11" i="6"/>
  <c r="W11" i="6"/>
  <c r="Y11" i="6" s="1"/>
  <c r="K11" i="6"/>
  <c r="A11" i="6" s="1"/>
  <c r="I11" i="6"/>
  <c r="E11" i="6"/>
  <c r="B11" i="6"/>
  <c r="X10" i="6"/>
  <c r="W10" i="6"/>
  <c r="Y10" i="6" s="1"/>
  <c r="K10" i="6"/>
  <c r="A10" i="6" s="1"/>
  <c r="I10" i="6"/>
  <c r="E10" i="6"/>
  <c r="B10" i="6"/>
  <c r="X9" i="6"/>
  <c r="W9" i="6"/>
  <c r="Y9" i="6" s="1"/>
  <c r="K9" i="6"/>
  <c r="A9" i="6" s="1"/>
  <c r="I9" i="6"/>
  <c r="E9" i="6"/>
  <c r="B9" i="6"/>
  <c r="X8" i="6"/>
  <c r="W8" i="6"/>
  <c r="Y8" i="6" s="1"/>
  <c r="K8" i="6"/>
  <c r="A8" i="6" s="1"/>
  <c r="I8" i="6"/>
  <c r="E8" i="6"/>
  <c r="B8" i="6"/>
  <c r="X7" i="6"/>
  <c r="W7" i="6"/>
  <c r="Y7" i="6" s="1"/>
  <c r="K7" i="6"/>
  <c r="A7" i="6" s="1"/>
  <c r="I7" i="6"/>
  <c r="E7" i="6"/>
  <c r="B7" i="6"/>
  <c r="X6" i="6"/>
  <c r="W6" i="6"/>
  <c r="Y6" i="6" s="1"/>
  <c r="K6" i="6"/>
  <c r="A6" i="6" s="1"/>
  <c r="I6" i="6"/>
  <c r="E6" i="6"/>
  <c r="B6" i="6"/>
  <c r="K5" i="6"/>
  <c r="I5" i="6"/>
  <c r="B5" i="6" s="1"/>
  <c r="E5" i="6"/>
  <c r="A5" i="6"/>
  <c r="K4" i="6"/>
  <c r="I4" i="6"/>
  <c r="B4" i="6" s="1"/>
  <c r="E4" i="6"/>
  <c r="A4" i="6"/>
  <c r="K3" i="6"/>
  <c r="A3" i="6" s="1"/>
  <c r="I3" i="6"/>
  <c r="B3" i="6" s="1"/>
  <c r="E3" i="6"/>
  <c r="K2" i="6"/>
  <c r="I2" i="6"/>
  <c r="E2" i="6"/>
  <c r="B2" i="6"/>
  <c r="A2" i="6"/>
  <c r="K28" i="5"/>
  <c r="A28" i="5" s="1"/>
  <c r="B28" i="5" s="1"/>
  <c r="I28" i="5"/>
  <c r="E28" i="5"/>
  <c r="K27" i="5"/>
  <c r="A27" i="5" s="1"/>
  <c r="B27" i="5" s="1"/>
  <c r="I27" i="5"/>
  <c r="E27" i="5"/>
  <c r="K26" i="5"/>
  <c r="I26" i="5"/>
  <c r="E26" i="5"/>
  <c r="B26" i="5"/>
  <c r="A26" i="5"/>
  <c r="K25" i="5"/>
  <c r="A25" i="5" s="1"/>
  <c r="B25" i="5" s="1"/>
  <c r="I25" i="5"/>
  <c r="E25" i="5"/>
  <c r="K24" i="5"/>
  <c r="I24" i="5"/>
  <c r="B24" i="5" s="1"/>
  <c r="E24" i="5"/>
  <c r="A24" i="5"/>
  <c r="K23" i="5"/>
  <c r="I23" i="5"/>
  <c r="E23" i="5"/>
  <c r="A23" i="5"/>
  <c r="B23" i="5" s="1"/>
  <c r="K22" i="5"/>
  <c r="A22" i="5" s="1"/>
  <c r="B22" i="5" s="1"/>
  <c r="I22" i="5"/>
  <c r="E22" i="5"/>
  <c r="K21" i="5"/>
  <c r="I21" i="5"/>
  <c r="E21" i="5"/>
  <c r="B21" i="5"/>
  <c r="A21" i="5"/>
  <c r="K20" i="5"/>
  <c r="A20" i="5" s="1"/>
  <c r="B20" i="5" s="1"/>
  <c r="I20" i="5"/>
  <c r="E20" i="5"/>
  <c r="K19" i="5"/>
  <c r="A19" i="5" s="1"/>
  <c r="B19" i="5" s="1"/>
  <c r="I19" i="5"/>
  <c r="E19" i="5"/>
  <c r="K18" i="5"/>
  <c r="I18" i="5"/>
  <c r="E18" i="5"/>
  <c r="B18" i="5"/>
  <c r="A18" i="5"/>
  <c r="K17" i="5"/>
  <c r="A17" i="5" s="1"/>
  <c r="B17" i="5" s="1"/>
  <c r="I17" i="5"/>
  <c r="E17" i="5"/>
  <c r="K16" i="5"/>
  <c r="I16" i="5"/>
  <c r="B16" i="5" s="1"/>
  <c r="E16" i="5"/>
  <c r="A16" i="5"/>
  <c r="K15" i="5"/>
  <c r="I15" i="5"/>
  <c r="E15" i="5"/>
  <c r="A15" i="5"/>
  <c r="B15" i="5" s="1"/>
  <c r="K14" i="5"/>
  <c r="A14" i="5" s="1"/>
  <c r="B14" i="5" s="1"/>
  <c r="I14" i="5"/>
  <c r="E14" i="5"/>
  <c r="K13" i="5"/>
  <c r="I13" i="5"/>
  <c r="E13" i="5"/>
  <c r="B13" i="5"/>
  <c r="A13" i="5"/>
  <c r="K12" i="5"/>
  <c r="A12" i="5" s="1"/>
  <c r="B12" i="5" s="1"/>
  <c r="I12" i="5"/>
  <c r="E12" i="5"/>
  <c r="K11" i="5"/>
  <c r="A11" i="5" s="1"/>
  <c r="B11" i="5" s="1"/>
  <c r="I11" i="5"/>
  <c r="E11" i="5"/>
  <c r="Y10" i="5"/>
  <c r="X10" i="5"/>
  <c r="Z10" i="5" s="1"/>
  <c r="K10" i="5"/>
  <c r="A10" i="5" s="1"/>
  <c r="B10" i="5" s="1"/>
  <c r="I10" i="5"/>
  <c r="E10" i="5"/>
  <c r="Y9" i="5"/>
  <c r="X9" i="5"/>
  <c r="Z9" i="5" s="1"/>
  <c r="K9" i="5"/>
  <c r="A9" i="5" s="1"/>
  <c r="B9" i="5" s="1"/>
  <c r="I9" i="5"/>
  <c r="E9" i="5"/>
  <c r="Y8" i="5"/>
  <c r="X8" i="5"/>
  <c r="Z8" i="5" s="1"/>
  <c r="K8" i="5"/>
  <c r="A8" i="5" s="1"/>
  <c r="B8" i="5" s="1"/>
  <c r="I8" i="5"/>
  <c r="E8" i="5"/>
  <c r="Y7" i="5"/>
  <c r="X7" i="5"/>
  <c r="Z7" i="5" s="1"/>
  <c r="K7" i="5"/>
  <c r="A7" i="5" s="1"/>
  <c r="B7" i="5" s="1"/>
  <c r="I7" i="5"/>
  <c r="E7" i="5"/>
  <c r="Y6" i="5"/>
  <c r="X6" i="5"/>
  <c r="Z6" i="5" s="1"/>
  <c r="K6" i="5"/>
  <c r="A6" i="5" s="1"/>
  <c r="B6" i="5" s="1"/>
  <c r="I6" i="5"/>
  <c r="E6" i="5"/>
  <c r="K5" i="5"/>
  <c r="I5" i="5"/>
  <c r="B5" i="5" s="1"/>
  <c r="E5" i="5"/>
  <c r="A5" i="5"/>
  <c r="K4" i="5"/>
  <c r="I4" i="5"/>
  <c r="E4" i="5"/>
  <c r="A4" i="5"/>
  <c r="B4" i="5" s="1"/>
  <c r="K3" i="5"/>
  <c r="A3" i="5" s="1"/>
  <c r="B3" i="5" s="1"/>
  <c r="I3" i="5"/>
  <c r="E3" i="5"/>
  <c r="K2" i="5"/>
  <c r="I2" i="5"/>
  <c r="E2" i="5"/>
  <c r="A2" i="5"/>
  <c r="B2" i="5" s="1"/>
  <c r="H64" i="3"/>
  <c r="E64" i="3"/>
  <c r="D64" i="3"/>
  <c r="C64" i="3"/>
  <c r="B64" i="3"/>
  <c r="A64" i="3"/>
  <c r="H63" i="3"/>
  <c r="G63" i="3"/>
  <c r="F63" i="3"/>
  <c r="E63" i="3"/>
  <c r="D63" i="3"/>
  <c r="C63" i="3"/>
  <c r="B63" i="3"/>
  <c r="A63" i="3"/>
  <c r="H62" i="3"/>
  <c r="E62" i="3"/>
  <c r="D62" i="3"/>
  <c r="C62" i="3"/>
  <c r="B62" i="3"/>
  <c r="A62" i="3"/>
  <c r="H59" i="3"/>
  <c r="F59" i="3"/>
  <c r="E59" i="3"/>
  <c r="D59" i="3"/>
  <c r="C59" i="3"/>
  <c r="B59" i="3"/>
  <c r="A59" i="3"/>
  <c r="H58" i="3"/>
  <c r="G58" i="3"/>
  <c r="F58" i="3"/>
  <c r="E58" i="3"/>
  <c r="D58" i="3"/>
  <c r="C58" i="3"/>
  <c r="B58" i="3"/>
  <c r="A58" i="3"/>
  <c r="H57" i="3"/>
  <c r="G57" i="3"/>
  <c r="E57" i="3"/>
  <c r="D57" i="3"/>
  <c r="C57" i="3"/>
  <c r="B57" i="3"/>
  <c r="A57" i="3"/>
  <c r="H56" i="3"/>
  <c r="G56" i="3"/>
  <c r="F56" i="3"/>
  <c r="E56" i="3"/>
  <c r="D56" i="3"/>
  <c r="C56" i="3"/>
  <c r="B56" i="3"/>
  <c r="A56" i="3"/>
  <c r="H55" i="3"/>
  <c r="E55" i="3"/>
  <c r="D55" i="3"/>
  <c r="C55" i="3"/>
  <c r="B55" i="3"/>
  <c r="A55" i="3"/>
  <c r="H54" i="3"/>
  <c r="G54" i="3"/>
  <c r="F54" i="3"/>
  <c r="E54" i="3"/>
  <c r="D54" i="3"/>
  <c r="C54" i="3"/>
  <c r="B54" i="3"/>
  <c r="A54" i="3"/>
  <c r="H53" i="3"/>
  <c r="E53" i="3"/>
  <c r="D53" i="3"/>
  <c r="C53" i="3"/>
  <c r="B53" i="3"/>
  <c r="A53" i="3"/>
  <c r="H52" i="3"/>
  <c r="G52" i="3"/>
  <c r="F52" i="3"/>
  <c r="E52" i="3"/>
  <c r="D52" i="3"/>
  <c r="C52" i="3"/>
  <c r="B52" i="3"/>
  <c r="A52" i="3"/>
  <c r="H51" i="3"/>
  <c r="G51" i="3"/>
  <c r="F51" i="3"/>
  <c r="E51" i="3"/>
  <c r="D51" i="3"/>
  <c r="C51" i="3"/>
  <c r="B51" i="3"/>
  <c r="A51" i="3"/>
  <c r="H50" i="3"/>
  <c r="G50" i="3"/>
  <c r="F50" i="3"/>
  <c r="E50" i="3"/>
  <c r="D50" i="3"/>
  <c r="C50" i="3"/>
  <c r="B50" i="3"/>
  <c r="A50" i="3"/>
  <c r="H49" i="3"/>
  <c r="E49" i="3"/>
  <c r="D49" i="3"/>
  <c r="C49" i="3"/>
  <c r="B49" i="3"/>
  <c r="A49" i="3"/>
  <c r="H48" i="3"/>
  <c r="E48" i="3"/>
  <c r="D48" i="3"/>
  <c r="C48" i="3"/>
  <c r="B48" i="3"/>
  <c r="A48" i="3"/>
  <c r="H47" i="3"/>
  <c r="E47" i="3"/>
  <c r="D47" i="3"/>
  <c r="C47" i="3"/>
  <c r="B47" i="3"/>
  <c r="A47" i="3"/>
  <c r="H46" i="3"/>
  <c r="E46" i="3"/>
  <c r="D46" i="3"/>
  <c r="C46" i="3"/>
  <c r="B46" i="3"/>
  <c r="A46" i="3"/>
  <c r="H45" i="3"/>
  <c r="F45" i="3"/>
  <c r="E45" i="3"/>
  <c r="D45" i="3"/>
  <c r="C45" i="3"/>
  <c r="B45" i="3"/>
  <c r="A45" i="3"/>
  <c r="H44" i="3"/>
  <c r="E44" i="3"/>
  <c r="D44" i="3"/>
  <c r="C44" i="3"/>
  <c r="B44" i="3"/>
  <c r="A44" i="3"/>
  <c r="H43" i="3"/>
  <c r="G43" i="3"/>
  <c r="F43" i="3"/>
  <c r="E43" i="3"/>
  <c r="D43" i="3"/>
  <c r="C43" i="3"/>
  <c r="B43" i="3"/>
  <c r="A43" i="3"/>
  <c r="H42" i="3"/>
  <c r="E42" i="3"/>
  <c r="D42" i="3"/>
  <c r="C42" i="3"/>
  <c r="B42" i="3"/>
  <c r="A42" i="3"/>
  <c r="H41" i="3"/>
  <c r="E41" i="3"/>
  <c r="D41" i="3"/>
  <c r="C41" i="3"/>
  <c r="B41" i="3"/>
  <c r="A41" i="3"/>
  <c r="H40" i="3"/>
  <c r="E40" i="3"/>
  <c r="D40" i="3"/>
  <c r="C40" i="3"/>
  <c r="B40" i="3"/>
  <c r="A40" i="3"/>
  <c r="H39" i="3"/>
  <c r="E39" i="3"/>
  <c r="D39" i="3"/>
  <c r="C39" i="3"/>
  <c r="B39" i="3"/>
  <c r="A39" i="3"/>
  <c r="H38" i="3"/>
  <c r="E38" i="3"/>
  <c r="D38" i="3"/>
  <c r="C38" i="3"/>
  <c r="B38" i="3"/>
  <c r="A38" i="3"/>
  <c r="H37" i="3"/>
  <c r="E37" i="3"/>
  <c r="D37" i="3"/>
  <c r="C37" i="3"/>
  <c r="B37" i="3"/>
  <c r="A37" i="3"/>
  <c r="H36" i="3"/>
  <c r="G36" i="3"/>
  <c r="E36" i="3"/>
  <c r="D36" i="3"/>
  <c r="C36" i="3"/>
  <c r="B36" i="3"/>
  <c r="A36" i="3"/>
  <c r="H35" i="3"/>
  <c r="G35" i="3"/>
  <c r="F35" i="3"/>
  <c r="E35" i="3"/>
  <c r="D35" i="3"/>
  <c r="C35" i="3"/>
  <c r="B35" i="3"/>
  <c r="A35" i="3"/>
  <c r="H34" i="3"/>
  <c r="E34" i="3"/>
  <c r="D34" i="3"/>
  <c r="C34" i="3"/>
  <c r="B34" i="3"/>
  <c r="A34" i="3"/>
  <c r="H33" i="3"/>
  <c r="E33" i="3"/>
  <c r="D33" i="3"/>
  <c r="C33" i="3"/>
  <c r="B33" i="3"/>
  <c r="A33" i="3"/>
  <c r="H32" i="3"/>
  <c r="E32" i="3"/>
  <c r="D32" i="3"/>
  <c r="C32" i="3"/>
  <c r="B32" i="3"/>
  <c r="A32" i="3"/>
  <c r="H31" i="3"/>
  <c r="E31" i="3"/>
  <c r="D31" i="3"/>
  <c r="C31" i="3"/>
  <c r="B31" i="3"/>
  <c r="A31" i="3"/>
  <c r="H30" i="3"/>
  <c r="E30" i="3"/>
  <c r="D30" i="3"/>
  <c r="C30" i="3"/>
  <c r="B30" i="3"/>
  <c r="A30" i="3"/>
  <c r="H29" i="3"/>
  <c r="E29" i="3"/>
  <c r="D29" i="3"/>
  <c r="C29" i="3"/>
  <c r="B29" i="3"/>
  <c r="A29" i="3"/>
  <c r="H28" i="3"/>
  <c r="E28" i="3"/>
  <c r="D28" i="3"/>
  <c r="C28" i="3"/>
  <c r="B28" i="3"/>
  <c r="A28" i="3"/>
  <c r="H27" i="3"/>
  <c r="E27" i="3"/>
  <c r="D27" i="3"/>
  <c r="C27" i="3"/>
  <c r="B27" i="3"/>
  <c r="A27" i="3"/>
  <c r="H26" i="3"/>
  <c r="G26" i="3"/>
  <c r="F26" i="3"/>
  <c r="E26" i="3"/>
  <c r="D26" i="3"/>
  <c r="C26" i="3"/>
  <c r="B26" i="3"/>
  <c r="A26" i="3"/>
  <c r="H25" i="3"/>
  <c r="E25" i="3"/>
  <c r="D25" i="3"/>
  <c r="C25" i="3"/>
  <c r="B25" i="3"/>
  <c r="A25" i="3"/>
  <c r="H24" i="3"/>
  <c r="E24" i="3"/>
  <c r="D24" i="3"/>
  <c r="C24" i="3"/>
  <c r="B24" i="3"/>
  <c r="A24" i="3"/>
  <c r="H23" i="3"/>
  <c r="E23" i="3"/>
  <c r="D23" i="3"/>
  <c r="C23" i="3"/>
  <c r="B23" i="3"/>
  <c r="A23" i="3"/>
  <c r="H22" i="3"/>
  <c r="E22" i="3"/>
  <c r="D22" i="3"/>
  <c r="C22" i="3"/>
  <c r="B22" i="3"/>
  <c r="A22" i="3"/>
  <c r="H21" i="3"/>
  <c r="E21" i="3"/>
  <c r="D21" i="3"/>
  <c r="C21" i="3"/>
  <c r="B21" i="3"/>
  <c r="A21" i="3"/>
  <c r="H20" i="3"/>
  <c r="E20" i="3"/>
  <c r="D20" i="3"/>
  <c r="C20" i="3"/>
  <c r="B20" i="3"/>
  <c r="A20" i="3"/>
  <c r="H19" i="3"/>
  <c r="E19" i="3"/>
  <c r="D19" i="3"/>
  <c r="C19" i="3"/>
  <c r="B19" i="3"/>
  <c r="A19" i="3"/>
  <c r="H18" i="3"/>
  <c r="E18" i="3"/>
  <c r="D18" i="3"/>
  <c r="C18" i="3"/>
  <c r="B18" i="3"/>
  <c r="A18" i="3"/>
  <c r="H17" i="3"/>
  <c r="G17" i="3"/>
  <c r="F17" i="3"/>
  <c r="E17" i="3"/>
  <c r="D17" i="3"/>
  <c r="C17" i="3"/>
  <c r="B17" i="3"/>
  <c r="A17" i="3"/>
  <c r="H16" i="3"/>
  <c r="E16" i="3"/>
  <c r="D16" i="3"/>
  <c r="C16" i="3"/>
  <c r="B16" i="3"/>
  <c r="A16" i="3"/>
  <c r="H15" i="3"/>
  <c r="E15" i="3"/>
  <c r="D15" i="3"/>
  <c r="C15" i="3"/>
  <c r="B15" i="3"/>
  <c r="A15" i="3"/>
  <c r="H14" i="3"/>
  <c r="E14" i="3"/>
  <c r="D14" i="3"/>
  <c r="C14" i="3"/>
  <c r="B14" i="3"/>
  <c r="A14" i="3"/>
  <c r="H13" i="3"/>
  <c r="E13" i="3"/>
  <c r="D13" i="3"/>
  <c r="C13" i="3"/>
  <c r="B13" i="3"/>
  <c r="A13" i="3"/>
  <c r="H12" i="3"/>
  <c r="G12" i="3"/>
  <c r="F12" i="3"/>
  <c r="E12" i="3"/>
  <c r="D12" i="3"/>
  <c r="C12" i="3"/>
  <c r="B12" i="3"/>
  <c r="A12" i="3"/>
  <c r="H11" i="3"/>
  <c r="E11" i="3"/>
  <c r="D11" i="3"/>
  <c r="C11" i="3"/>
  <c r="B11" i="3"/>
  <c r="A11" i="3"/>
  <c r="H10" i="3"/>
  <c r="E10" i="3"/>
  <c r="D10" i="3"/>
  <c r="C10" i="3"/>
  <c r="B10" i="3"/>
  <c r="A10" i="3"/>
  <c r="H9" i="3"/>
  <c r="E9" i="3"/>
  <c r="D9" i="3"/>
  <c r="C9" i="3"/>
  <c r="B9" i="3"/>
  <c r="A9" i="3"/>
  <c r="H8" i="3"/>
  <c r="G8" i="3"/>
  <c r="F8" i="3"/>
  <c r="E8" i="3"/>
  <c r="D8" i="3"/>
  <c r="C8" i="3"/>
  <c r="B8" i="3"/>
  <c r="A8" i="3"/>
  <c r="H7" i="3"/>
  <c r="E7" i="3"/>
  <c r="D7" i="3"/>
  <c r="C7" i="3"/>
  <c r="B7" i="3"/>
  <c r="A7" i="3"/>
  <c r="H6" i="3"/>
  <c r="E6" i="3"/>
  <c r="D6" i="3"/>
  <c r="C6" i="3"/>
  <c r="B6" i="3"/>
  <c r="A6" i="3"/>
  <c r="H5" i="3"/>
  <c r="E5" i="3"/>
  <c r="D5" i="3"/>
  <c r="C5" i="3"/>
  <c r="B5" i="3"/>
  <c r="A5" i="3"/>
  <c r="H4" i="3"/>
  <c r="G4" i="3"/>
  <c r="F4" i="3"/>
  <c r="E4" i="3"/>
  <c r="D4" i="3"/>
  <c r="C4" i="3"/>
  <c r="B4" i="3"/>
  <c r="A4" i="3"/>
  <c r="H3" i="3"/>
  <c r="E3" i="3"/>
  <c r="D3" i="3"/>
  <c r="C3" i="3"/>
  <c r="B3" i="3"/>
  <c r="A3" i="3"/>
  <c r="H2" i="3"/>
  <c r="G2" i="3"/>
  <c r="F2" i="3"/>
  <c r="E2" i="3"/>
  <c r="D2" i="3"/>
  <c r="C2" i="3"/>
  <c r="B2" i="3"/>
  <c r="A2" i="3"/>
  <c r="H1" i="3"/>
  <c r="G1" i="3"/>
  <c r="F1" i="3"/>
  <c r="E1" i="3"/>
  <c r="D1" i="3"/>
  <c r="C1" i="3"/>
  <c r="B1" i="3"/>
  <c r="A1" i="3"/>
  <c r="H53" i="2"/>
  <c r="E53" i="2"/>
  <c r="D53" i="2"/>
  <c r="C53" i="2"/>
  <c r="B53" i="2"/>
  <c r="A53" i="2"/>
  <c r="H52" i="2"/>
  <c r="E52" i="2"/>
  <c r="D52" i="2"/>
  <c r="C52" i="2"/>
  <c r="B52" i="2"/>
  <c r="A52" i="2"/>
  <c r="H51" i="2"/>
  <c r="E51" i="2"/>
  <c r="D51" i="2"/>
  <c r="C51" i="2"/>
  <c r="B51" i="2"/>
  <c r="A51" i="2"/>
  <c r="H50" i="2"/>
  <c r="E50" i="2"/>
  <c r="D50" i="2"/>
  <c r="C50" i="2"/>
  <c r="B50" i="2"/>
  <c r="A50" i="2"/>
  <c r="H49" i="2"/>
  <c r="E49" i="2"/>
  <c r="D49" i="2"/>
  <c r="C49" i="2"/>
  <c r="B49" i="2"/>
  <c r="A49" i="2"/>
  <c r="H48" i="2"/>
  <c r="G48" i="2"/>
  <c r="F48" i="2"/>
  <c r="E48" i="2"/>
  <c r="D48" i="2"/>
  <c r="C48" i="2"/>
  <c r="B48" i="2"/>
  <c r="A48" i="2"/>
  <c r="H47" i="2"/>
  <c r="E47" i="2"/>
  <c r="D47" i="2"/>
  <c r="C47" i="2"/>
  <c r="B47" i="2"/>
  <c r="A47" i="2"/>
  <c r="H46" i="2"/>
  <c r="E46" i="2"/>
  <c r="D46" i="2"/>
  <c r="C46" i="2"/>
  <c r="B46" i="2"/>
  <c r="A46" i="2"/>
  <c r="H45" i="2"/>
  <c r="E45" i="2"/>
  <c r="D45" i="2"/>
  <c r="C45" i="2"/>
  <c r="B45" i="2"/>
  <c r="A45" i="2"/>
  <c r="H44" i="2"/>
  <c r="E44" i="2"/>
  <c r="D44" i="2"/>
  <c r="C44" i="2"/>
  <c r="B44" i="2"/>
  <c r="A44" i="2"/>
  <c r="H43" i="2"/>
  <c r="E43" i="2"/>
  <c r="D43" i="2"/>
  <c r="C43" i="2"/>
  <c r="B43" i="2"/>
  <c r="A43" i="2"/>
  <c r="H42" i="2"/>
  <c r="F42" i="2"/>
  <c r="E42" i="2"/>
  <c r="D42" i="2"/>
  <c r="C42" i="2"/>
  <c r="B42" i="2"/>
  <c r="A42" i="2"/>
  <c r="H41" i="2"/>
  <c r="G41" i="2"/>
  <c r="F41" i="2"/>
  <c r="E41" i="2"/>
  <c r="D41" i="2"/>
  <c r="C41" i="2"/>
  <c r="B41" i="2"/>
  <c r="A41" i="2"/>
  <c r="H40" i="2"/>
  <c r="G40" i="2"/>
  <c r="E40" i="2"/>
  <c r="D40" i="2"/>
  <c r="C40" i="2"/>
  <c r="B40" i="2"/>
  <c r="A40" i="2"/>
  <c r="H39" i="2"/>
  <c r="G39" i="2"/>
  <c r="F39" i="2"/>
  <c r="E39" i="2"/>
  <c r="D39" i="2"/>
  <c r="C39" i="2"/>
  <c r="B39" i="2"/>
  <c r="A39" i="2"/>
  <c r="H38" i="2"/>
  <c r="E38" i="2"/>
  <c r="D38" i="2"/>
  <c r="C38" i="2"/>
  <c r="B38" i="2"/>
  <c r="A38" i="2"/>
  <c r="H37" i="2"/>
  <c r="G37" i="2"/>
  <c r="F37" i="2"/>
  <c r="E37" i="2"/>
  <c r="D37" i="2"/>
  <c r="C37" i="2"/>
  <c r="B37" i="2"/>
  <c r="A37" i="2"/>
  <c r="H36" i="2"/>
  <c r="E36" i="2"/>
  <c r="D36" i="2"/>
  <c r="C36" i="2"/>
  <c r="B36" i="2"/>
  <c r="A36" i="2"/>
  <c r="H35" i="2"/>
  <c r="G35" i="2"/>
  <c r="F35" i="2"/>
  <c r="E35" i="2"/>
  <c r="D35" i="2"/>
  <c r="C35" i="2"/>
  <c r="B35" i="2"/>
  <c r="A35" i="2"/>
  <c r="H34" i="2"/>
  <c r="G34" i="2"/>
  <c r="F34" i="2"/>
  <c r="E34" i="2"/>
  <c r="D34" i="2"/>
  <c r="C34" i="2"/>
  <c r="B34" i="2"/>
  <c r="A34" i="2"/>
  <c r="H33" i="2"/>
  <c r="G33" i="2"/>
  <c r="F33" i="2"/>
  <c r="E33" i="2"/>
  <c r="D33" i="2"/>
  <c r="C33" i="2"/>
  <c r="B33" i="2"/>
  <c r="A33" i="2"/>
  <c r="H32" i="2"/>
  <c r="E32" i="2"/>
  <c r="D32" i="2"/>
  <c r="C32" i="2"/>
  <c r="B32" i="2"/>
  <c r="A32" i="2"/>
  <c r="H31" i="2"/>
  <c r="E31" i="2"/>
  <c r="D31" i="2"/>
  <c r="C31" i="2"/>
  <c r="B31" i="2"/>
  <c r="A31" i="2"/>
  <c r="H30" i="2"/>
  <c r="E30" i="2"/>
  <c r="D30" i="2"/>
  <c r="C30" i="2"/>
  <c r="B30" i="2"/>
  <c r="A30" i="2"/>
  <c r="H29" i="2"/>
  <c r="E29" i="2"/>
  <c r="D29" i="2"/>
  <c r="C29" i="2"/>
  <c r="B29" i="2"/>
  <c r="A29" i="2"/>
  <c r="H28" i="2"/>
  <c r="F28" i="2"/>
  <c r="E28" i="2"/>
  <c r="D28" i="2"/>
  <c r="C28" i="2"/>
  <c r="B28" i="2"/>
  <c r="A28" i="2"/>
  <c r="H27" i="2"/>
  <c r="E27" i="2"/>
  <c r="D27" i="2"/>
  <c r="C27" i="2"/>
  <c r="B27" i="2"/>
  <c r="A27" i="2"/>
  <c r="H26" i="2"/>
  <c r="G26" i="2"/>
  <c r="F26" i="2"/>
  <c r="E26" i="2"/>
  <c r="D26" i="2"/>
  <c r="C26" i="2"/>
  <c r="B26" i="2"/>
  <c r="A26" i="2"/>
  <c r="H25" i="2"/>
  <c r="E25" i="2"/>
  <c r="D25" i="2"/>
  <c r="C25" i="2"/>
  <c r="B25" i="2"/>
  <c r="A25" i="2"/>
  <c r="H24" i="2"/>
  <c r="E24" i="2"/>
  <c r="D24" i="2"/>
  <c r="C24" i="2"/>
  <c r="B24" i="2"/>
  <c r="A24" i="2"/>
  <c r="H23" i="2"/>
  <c r="E23" i="2"/>
  <c r="D23" i="2"/>
  <c r="C23" i="2"/>
  <c r="B23" i="2"/>
  <c r="A23" i="2"/>
  <c r="H22" i="2"/>
  <c r="E22" i="2"/>
  <c r="D22" i="2"/>
  <c r="C22" i="2"/>
  <c r="B22" i="2"/>
  <c r="A22" i="2"/>
  <c r="H21" i="2"/>
  <c r="E21" i="2"/>
  <c r="D21" i="2"/>
  <c r="C21" i="2"/>
  <c r="B21" i="2"/>
  <c r="A21" i="2"/>
  <c r="H20" i="2"/>
  <c r="E20" i="2"/>
  <c r="D20" i="2"/>
  <c r="C20" i="2"/>
  <c r="B20" i="2"/>
  <c r="A20" i="2"/>
  <c r="H19" i="2"/>
  <c r="G19" i="2"/>
  <c r="E19" i="2"/>
  <c r="D19" i="2"/>
  <c r="C19" i="2"/>
  <c r="B19" i="2"/>
  <c r="A19" i="2"/>
  <c r="H18" i="2"/>
  <c r="G18" i="2"/>
  <c r="F18" i="2"/>
  <c r="E18" i="2"/>
  <c r="D18" i="2"/>
  <c r="C18" i="2"/>
  <c r="B18" i="2"/>
  <c r="A18" i="2"/>
  <c r="H17" i="2"/>
  <c r="E17" i="2"/>
  <c r="D17" i="2"/>
  <c r="C17" i="2"/>
  <c r="B17" i="2"/>
  <c r="A17" i="2"/>
  <c r="H16" i="2"/>
  <c r="E16" i="2"/>
  <c r="D16" i="2"/>
  <c r="C16" i="2"/>
  <c r="B16" i="2"/>
  <c r="A16" i="2"/>
  <c r="H15" i="2"/>
  <c r="E15" i="2"/>
  <c r="D15" i="2"/>
  <c r="C15" i="2"/>
  <c r="B15" i="2"/>
  <c r="A15" i="2"/>
  <c r="H14" i="2"/>
  <c r="E14" i="2"/>
  <c r="D14" i="2"/>
  <c r="C14" i="2"/>
  <c r="B14" i="2"/>
  <c r="A14" i="2"/>
  <c r="H13" i="2"/>
  <c r="E13" i="2"/>
  <c r="D13" i="2"/>
  <c r="C13" i="2"/>
  <c r="B13" i="2"/>
  <c r="A13" i="2"/>
  <c r="H12" i="2"/>
  <c r="E12" i="2"/>
  <c r="D12" i="2"/>
  <c r="C12" i="2"/>
  <c r="B12" i="2"/>
  <c r="A12" i="2"/>
  <c r="H11" i="2"/>
  <c r="E11" i="2"/>
  <c r="D11" i="2"/>
  <c r="C11" i="2"/>
  <c r="B11" i="2"/>
  <c r="A11" i="2"/>
  <c r="H10" i="2"/>
  <c r="E10" i="2"/>
  <c r="D10" i="2"/>
  <c r="C10" i="2"/>
  <c r="B10" i="2"/>
  <c r="A10" i="2"/>
  <c r="H9" i="2"/>
  <c r="G9" i="2"/>
  <c r="F9" i="2"/>
  <c r="E9" i="2"/>
  <c r="D9" i="2"/>
  <c r="C9" i="2"/>
  <c r="B9" i="2"/>
  <c r="A9" i="2"/>
  <c r="H8" i="2"/>
  <c r="E8" i="2"/>
  <c r="D8" i="2"/>
  <c r="C8" i="2"/>
  <c r="B8" i="2"/>
  <c r="A8" i="2"/>
  <c r="H7" i="2"/>
  <c r="E7" i="2"/>
  <c r="D7" i="2"/>
  <c r="C7" i="2"/>
  <c r="B7" i="2"/>
  <c r="A7" i="2"/>
  <c r="H6" i="2"/>
  <c r="E6" i="2"/>
  <c r="D6" i="2"/>
  <c r="C6" i="2"/>
  <c r="B6" i="2"/>
  <c r="A6" i="2"/>
  <c r="H5" i="2"/>
  <c r="E5" i="2"/>
  <c r="D5" i="2"/>
  <c r="C5" i="2"/>
  <c r="B5" i="2"/>
  <c r="A5" i="2"/>
  <c r="H4" i="2"/>
  <c r="E4" i="2"/>
  <c r="D4" i="2"/>
  <c r="C4" i="2"/>
  <c r="B4" i="2"/>
  <c r="A4" i="2"/>
  <c r="H3" i="2"/>
  <c r="E3" i="2"/>
  <c r="D3" i="2"/>
  <c r="C3" i="2"/>
  <c r="B3" i="2"/>
  <c r="A3" i="2"/>
  <c r="H2" i="2"/>
  <c r="G2" i="2"/>
  <c r="F2" i="2"/>
  <c r="E2" i="2"/>
  <c r="D2" i="2"/>
  <c r="C2" i="2"/>
  <c r="B2" i="2"/>
  <c r="A2" i="2"/>
  <c r="H1" i="2"/>
  <c r="G1" i="2"/>
  <c r="F1" i="2"/>
  <c r="E1" i="2"/>
  <c r="D1" i="2"/>
  <c r="C1" i="2"/>
  <c r="B1" i="2"/>
  <c r="A1" i="2"/>
  <c r="H42" i="1"/>
  <c r="G42" i="1"/>
  <c r="F42" i="1"/>
  <c r="E42" i="1"/>
  <c r="D42" i="1"/>
  <c r="C42" i="1"/>
  <c r="B42" i="1"/>
  <c r="A42" i="1"/>
  <c r="A41" i="1"/>
  <c r="H39" i="1"/>
  <c r="G39" i="1"/>
  <c r="F39" i="1"/>
  <c r="E39" i="1"/>
  <c r="D39" i="1"/>
  <c r="C39" i="1"/>
  <c r="B39" i="1"/>
  <c r="A39" i="1"/>
  <c r="H38" i="1"/>
  <c r="G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E31" i="1"/>
  <c r="D31" i="1"/>
  <c r="C31" i="1"/>
  <c r="B31" i="1"/>
  <c r="A31" i="1"/>
  <c r="H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E28" i="1"/>
  <c r="D28" i="1"/>
  <c r="C28" i="1"/>
  <c r="B28" i="1"/>
  <c r="A28" i="1"/>
  <c r="H27" i="1"/>
  <c r="E27" i="1"/>
  <c r="D27" i="1"/>
  <c r="C27" i="1"/>
  <c r="B27" i="1"/>
  <c r="A27" i="1"/>
  <c r="H26" i="1"/>
  <c r="E26" i="1"/>
  <c r="D26" i="1"/>
  <c r="C26" i="1"/>
  <c r="B26" i="1"/>
  <c r="A26" i="1"/>
  <c r="H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E23" i="1"/>
  <c r="D23" i="1"/>
  <c r="C23" i="1"/>
  <c r="B23" i="1"/>
  <c r="A23" i="1"/>
  <c r="H22" i="1"/>
  <c r="E22" i="1"/>
  <c r="D22" i="1"/>
  <c r="C22" i="1"/>
  <c r="B22" i="1"/>
  <c r="A22" i="1"/>
  <c r="H21" i="1"/>
  <c r="E21" i="1"/>
  <c r="D21" i="1"/>
  <c r="C21" i="1"/>
  <c r="B21" i="1"/>
  <c r="A21" i="1"/>
  <c r="H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E18" i="1"/>
  <c r="D18" i="1"/>
  <c r="C18" i="1"/>
  <c r="B18" i="1"/>
  <c r="A18" i="1"/>
  <c r="H17" i="1"/>
  <c r="E17" i="1"/>
  <c r="D17" i="1"/>
  <c r="C17" i="1"/>
  <c r="B17" i="1"/>
  <c r="A17" i="1"/>
  <c r="H16" i="1"/>
  <c r="E16" i="1"/>
  <c r="D16" i="1"/>
  <c r="C16" i="1"/>
  <c r="B16" i="1"/>
  <c r="A16" i="1"/>
  <c r="H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E13" i="1"/>
  <c r="D13" i="1"/>
  <c r="C13" i="1"/>
  <c r="B13" i="1"/>
  <c r="A13" i="1"/>
  <c r="H12" i="1"/>
  <c r="E12" i="1"/>
  <c r="D12" i="1"/>
  <c r="C12" i="1"/>
  <c r="B12" i="1"/>
  <c r="A12" i="1"/>
  <c r="H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E9" i="1"/>
  <c r="D9" i="1"/>
  <c r="C9" i="1"/>
  <c r="B9" i="1"/>
  <c r="A9" i="1"/>
  <c r="H8" i="1"/>
  <c r="E8" i="1"/>
  <c r="D8" i="1"/>
  <c r="C8" i="1"/>
  <c r="B8" i="1"/>
  <c r="A8" i="1"/>
  <c r="H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E5" i="1"/>
  <c r="D5" i="1"/>
  <c r="C5" i="1"/>
  <c r="B5" i="1"/>
  <c r="A5" i="1"/>
  <c r="H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E2" i="1"/>
  <c r="D2" i="1"/>
  <c r="C2" i="1"/>
  <c r="B2" i="1"/>
  <c r="A2" i="1"/>
  <c r="H1" i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<sst xmlns="http://schemas.openxmlformats.org/spreadsheetml/2006/main" count="288" uniqueCount="78">
  <si>
    <t>Helg</t>
  </si>
  <si>
    <t>Dato</t>
  </si>
  <si>
    <t>Kl</t>
  </si>
  <si>
    <t>Serie</t>
  </si>
  <si>
    <t>Bane</t>
  </si>
  <si>
    <t>Hjemmelag</t>
  </si>
  <si>
    <t>Bortelag</t>
  </si>
  <si>
    <t>Kommentar</t>
  </si>
  <si>
    <t>dag</t>
  </si>
  <si>
    <t>Cancelled</t>
  </si>
  <si>
    <t>Vikings</t>
  </si>
  <si>
    <t>Frogner</t>
  </si>
  <si>
    <t>Trolls</t>
  </si>
  <si>
    <t>1814s</t>
  </si>
  <si>
    <t>Bøn</t>
  </si>
  <si>
    <t>Olavs Menn</t>
  </si>
  <si>
    <t>Skjeberg</t>
  </si>
  <si>
    <t>Gladiators</t>
  </si>
  <si>
    <t>Karuss</t>
  </si>
  <si>
    <t>Seahawks</t>
  </si>
  <si>
    <t>Rolland</t>
  </si>
  <si>
    <t>Hurricanes</t>
  </si>
  <si>
    <t>Gymnasbanene</t>
  </si>
  <si>
    <t>Phoenix</t>
  </si>
  <si>
    <t>(Ålesund)</t>
  </si>
  <si>
    <t>Silvers</t>
  </si>
  <si>
    <t>(Kongsberg)</t>
  </si>
  <si>
    <t>Hunters</t>
  </si>
  <si>
    <t>Sofiemyr</t>
  </si>
  <si>
    <t>Fortress</t>
  </si>
  <si>
    <t>(Kongsvinger)</t>
  </si>
  <si>
    <t>Domers</t>
  </si>
  <si>
    <t>Lade</t>
  </si>
  <si>
    <t>Starfighters</t>
  </si>
  <si>
    <t>Vigernesjordet</t>
  </si>
  <si>
    <t>Raiders</t>
  </si>
  <si>
    <t>Gamle Idretten</t>
  </si>
  <si>
    <t>Swans</t>
  </si>
  <si>
    <t>Vind</t>
  </si>
  <si>
    <t>Ironmen</t>
  </si>
  <si>
    <t>Gommerud</t>
  </si>
  <si>
    <t>D2</t>
  </si>
  <si>
    <t>U15</t>
  </si>
  <si>
    <t>H</t>
  </si>
  <si>
    <t>B</t>
  </si>
  <si>
    <t>tot</t>
  </si>
  <si>
    <t>ES</t>
  </si>
  <si>
    <t>D1</t>
  </si>
  <si>
    <t>U17</t>
  </si>
  <si>
    <t>Elitedommere</t>
  </si>
  <si>
    <t>Dommere totalt</t>
  </si>
  <si>
    <t>høstferie</t>
  </si>
  <si>
    <t>S</t>
  </si>
  <si>
    <t>felles høstferie</t>
  </si>
  <si>
    <t>Treningsleir U19LL</t>
  </si>
  <si>
    <t>Nordisk</t>
  </si>
  <si>
    <t>Projected elitedommere</t>
  </si>
  <si>
    <t>Projected prospects</t>
  </si>
  <si>
    <t>Totalt</t>
  </si>
  <si>
    <t>Projected D1</t>
  </si>
  <si>
    <t>Pr. lag</t>
  </si>
  <si>
    <t>Projected klubb/dugnad</t>
  </si>
  <si>
    <t>Projected total</t>
  </si>
  <si>
    <t>Grunnserie</t>
  </si>
  <si>
    <t>lør, okt  31</t>
  </si>
  <si>
    <t>TBA</t>
  </si>
  <si>
    <t>søn, okt 25</t>
  </si>
  <si>
    <t>NM U17</t>
  </si>
  <si>
    <t>Semifninale NM U17</t>
  </si>
  <si>
    <t>NM  U17</t>
  </si>
  <si>
    <t>NM bronsefinale U17</t>
  </si>
  <si>
    <t>NM finale U17</t>
  </si>
  <si>
    <t>lør, okt 24</t>
  </si>
  <si>
    <t>Semifinale U17 NM</t>
  </si>
  <si>
    <t>Søn. Nov 1</t>
  </si>
  <si>
    <t>Bronsefinale NM U17</t>
  </si>
  <si>
    <t>Søn, nov 1</t>
  </si>
  <si>
    <t>NM-finale U17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</si>
</sst>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&quot;, &quot;mmm&quot; &quot;d"/>
    <numFmt numFmtId="165" formatCode="h&quot;:&quot;mm"/>
    <numFmt numFmtId="166" formatCode="mmmm\ d"/>
  </numFmts>
  <fonts count="11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sz val="12"/>
      <name val="Arial"/>
    </font>
    <font>
      <sz val="10"/>
      <color rgb="FF000000"/>
      <name val="Arial"/>
    </font>
    <font>
      <sz val="10"/>
      <color rgb="FF242729"/>
      <name val="Consolas"/>
    </font>
    <font>
      <i/>
      <sz val="10"/>
      <name val="Arial"/>
    </font>
    <font>
      <i/>
      <sz val="10"/>
      <color rgb="FF000000"/>
      <name val="Arial"/>
    </font>
    <font>
      <strike/>
      <sz val="10"/>
      <name val="Arial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F0F1"/>
        <bgColor rgb="FFEFF0F1"/>
      </patternFill>
    </fill>
    <fill>
      <patternFill patternType="solid">
        <fgColor rgb="FFF4CCCC"/>
        <bgColor rgb="FFF4CCCC"/>
      </patternFill>
    </fill>
    <fill>
      <patternFill patternType="solid">
        <fgColor rgb="FFFFD666"/>
        <bgColor rgb="FFFFD666"/>
      </patternFill>
    </fill>
    <fill>
      <patternFill patternType="solid">
        <fgColor rgb="FFCCC7BB"/>
        <bgColor rgb="FFCCC7BB"/>
      </patternFill>
    </fill>
    <fill>
      <patternFill patternType="solid">
        <fgColor rgb="FFFFEDBB"/>
        <bgColor rgb="FFFFEDB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165" fontId="1" fillId="0" borderId="1" xfId="0" applyNumberFormat="1" applyFont="1" applyBorder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0" fontId="2" fillId="0" borderId="2" xfId="0" applyFont="1" applyBorder="1"/>
    <xf numFmtId="164" fontId="2" fillId="0" borderId="2" xfId="0" applyNumberFormat="1" applyFont="1" applyBorder="1"/>
    <xf numFmtId="165" fontId="2" fillId="0" borderId="2" xfId="0" applyNumberFormat="1" applyFont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right"/>
    </xf>
    <xf numFmtId="0" fontId="5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6" fillId="3" borderId="0" xfId="0" applyNumberFormat="1" applyFont="1" applyFill="1" applyAlignment="1">
      <alignment horizontal="left"/>
    </xf>
    <xf numFmtId="20" fontId="2" fillId="0" borderId="0" xfId="0" applyNumberFormat="1" applyFont="1" applyAlignment="1"/>
    <xf numFmtId="0" fontId="2" fillId="0" borderId="3" xfId="0" applyFont="1" applyBorder="1" applyAlignment="1"/>
    <xf numFmtId="164" fontId="1" fillId="3" borderId="1" xfId="0" applyNumberFormat="1" applyFont="1" applyFill="1" applyBorder="1" applyAlignment="1">
      <alignment horizontal="left"/>
    </xf>
    <xf numFmtId="0" fontId="4" fillId="0" borderId="1" xfId="0" applyFont="1" applyBorder="1" applyAlignment="1"/>
    <xf numFmtId="164" fontId="6" fillId="3" borderId="0" xfId="0" applyNumberFormat="1" applyFont="1" applyFill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horizontal="right"/>
    </xf>
    <xf numFmtId="0" fontId="7" fillId="0" borderId="0" xfId="0" applyFont="1" applyAlignment="1"/>
    <xf numFmtId="0" fontId="2" fillId="0" borderId="0" xfId="0" applyFont="1" applyAlignment="1">
      <alignment horizontal="right"/>
    </xf>
    <xf numFmtId="0" fontId="8" fillId="2" borderId="0" xfId="0" applyFont="1" applyFill="1" applyAlignment="1"/>
    <xf numFmtId="0" fontId="9" fillId="2" borderId="0" xfId="0" applyFont="1" applyFill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3" fontId="3" fillId="0" borderId="6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7" xfId="0" applyFont="1" applyBorder="1" applyAlignment="1"/>
    <xf numFmtId="164" fontId="2" fillId="0" borderId="3" xfId="0" applyNumberFormat="1" applyFont="1" applyBorder="1" applyAlignment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0" xfId="0" applyFont="1" applyFill="1" applyAlignment="1"/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 applyAlignment="1"/>
    <xf numFmtId="0" fontId="2" fillId="0" borderId="3" xfId="0" applyFont="1" applyBorder="1"/>
    <xf numFmtId="164" fontId="2" fillId="0" borderId="0" xfId="0" applyNumberFormat="1" applyFont="1" applyAlignment="1"/>
    <xf numFmtId="0" fontId="10" fillId="4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2" fillId="0" borderId="7" xfId="0" applyFont="1" applyBorder="1"/>
    <xf numFmtId="0" fontId="10" fillId="6" borderId="6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166" fontId="2" fillId="0" borderId="0" xfId="0" applyNumberFormat="1" applyFont="1" applyAlignment="1"/>
    <xf numFmtId="0" fontId="2" fillId="0" borderId="12" xfId="0" applyFont="1" applyBorder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11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3" fontId="2" fillId="0" borderId="8" xfId="0" applyNumberFormat="1" applyFont="1" applyBorder="1"/>
    <xf numFmtId="3" fontId="2" fillId="0" borderId="3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/>
    <xf numFmtId="0" fontId="2" fillId="8" borderId="2" xfId="0" applyFont="1" applyFill="1" applyBorder="1"/>
    <xf numFmtId="164" fontId="2" fillId="8" borderId="2" xfId="0" applyNumberFormat="1" applyFont="1" applyFill="1" applyBorder="1"/>
    <xf numFmtId="165" fontId="2" fillId="8" borderId="2" xfId="0" applyNumberFormat="1" applyFont="1" applyFill="1" applyBorder="1"/>
    <xf numFmtId="0" fontId="2" fillId="9" borderId="2" xfId="0" applyFont="1" applyFill="1" applyBorder="1"/>
    <xf numFmtId="164" fontId="2" fillId="9" borderId="2" xfId="0" applyNumberFormat="1" applyFont="1" applyFill="1" applyBorder="1"/>
    <xf numFmtId="165" fontId="2" fillId="9" borderId="2" xfId="0" applyNumberFormat="1" applyFont="1" applyFill="1" applyBorder="1"/>
    <xf numFmtId="0" fontId="2" fillId="10" borderId="2" xfId="0" applyFont="1" applyFill="1" applyBorder="1"/>
    <xf numFmtId="164" fontId="2" fillId="10" borderId="2" xfId="0" applyNumberFormat="1" applyFont="1" applyFill="1" applyBorder="1"/>
    <xf numFmtId="165" fontId="2" fillId="10" borderId="2" xfId="0" applyNumberFormat="1" applyFont="1" applyFill="1" applyBorder="1"/>
    <xf numFmtId="0" fontId="2" fillId="0" borderId="14" xfId="0" applyFont="1" applyBorder="1"/>
    <xf numFmtId="164" fontId="2" fillId="0" borderId="14" xfId="0" applyNumberFormat="1" applyFont="1" applyBorder="1"/>
    <xf numFmtId="165" fontId="2" fillId="0" borderId="14" xfId="0" applyNumberFormat="1" applyFont="1" applyBorder="1"/>
    <xf numFmtId="0" fontId="2" fillId="0" borderId="15" xfId="0" applyFont="1" applyBorder="1"/>
    <xf numFmtId="164" fontId="2" fillId="0" borderId="15" xfId="0" applyNumberFormat="1" applyFont="1" applyBorder="1"/>
    <xf numFmtId="165" fontId="2" fillId="0" borderId="15" xfId="0" applyNumberFormat="1" applyFont="1" applyBorder="1"/>
    <xf numFmtId="0" fontId="0" fillId="0" borderId="13" xfId="0" applyFont="1" applyBorder="1" applyAlignment="1"/>
    <xf numFmtId="20" fontId="0" fillId="0" borderId="13" xfId="0" applyNumberFormat="1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3" fontId="2" fillId="0" borderId="3" xfId="0" applyNumberFormat="1" applyFont="1" applyBorder="1" applyAlignment="1">
      <alignment horizontal="center" vertical="center"/>
    </xf>
    <xf numFmtId="0" fontId="2" fillId="0" borderId="1" xfId="0" applyFont="1" applyBorder="1"/>
    <xf numFmtId="3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59"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EAD1DC"/>
          <bgColor rgb="FFEAD1DC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27BA0"/>
          <bgColor rgb="FFC27BA0"/>
        </patternFill>
      </fill>
    </dxf>
    <dxf>
      <font>
        <color rgb="FFCCCCCC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CCCCCC"/>
      </font>
      <fill>
        <patternFill patternType="solid">
          <fgColor rgb="FFD9EAD3"/>
          <bgColor rgb="FFD9EAD3"/>
        </patternFill>
      </fill>
    </dxf>
    <dxf>
      <fill>
        <patternFill patternType="solid">
          <fgColor rgb="FF00FF00"/>
          <bgColor rgb="FF00FF00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F3F3F3"/>
      </font>
      <fill>
        <patternFill patternType="solid">
          <fgColor rgb="FFF4CCCC"/>
          <bgColor rgb="FFF4CCCC"/>
        </patternFill>
      </fill>
    </dxf>
    <dxf>
      <font>
        <color rgb="FFD9D9D9"/>
      </font>
      <fill>
        <patternFill patternType="none"/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27BA0"/>
          <bgColor rgb="FFC27BA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CCCCCC"/>
      </font>
      <fill>
        <patternFill patternType="solid">
          <fgColor rgb="FFD9EAD3"/>
          <bgColor rgb="FFD9EAD3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F3F3F3"/>
      </font>
      <fill>
        <patternFill patternType="solid">
          <fgColor rgb="FFF4CCCC"/>
          <bgColor rgb="FFF4CCCC"/>
        </patternFill>
      </fill>
    </dxf>
    <dxf>
      <font>
        <color rgb="FFD9D9D9"/>
      </font>
      <fill>
        <patternFill patternType="none"/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999999"/>
          <bgColor rgb="FF999999"/>
        </patternFill>
      </fill>
    </dxf>
    <dxf>
      <font>
        <b/>
        <i/>
        <color rgb="FFFF0000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solid">
          <fgColor rgb="FF999999"/>
          <bgColor rgb="FF999999"/>
        </patternFill>
      </fill>
    </dxf>
    <dxf>
      <font>
        <b/>
        <i/>
        <color rgb="FFFF0000"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solid">
          <fgColor rgb="FF999999"/>
          <bgColor rgb="FF999999"/>
        </patternFill>
      </fill>
    </dxf>
    <dxf>
      <font>
        <b/>
        <i/>
        <color rgb="FFFF0000"/>
      </font>
      <fill>
        <patternFill patternType="none"/>
      </fill>
    </dxf>
    <dxf>
      <font>
        <b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4"/>
  <sheetViews>
    <sheetView tabSelected="1" workbookViewId="0">
      <selection activeCell="N20" sqref="N20"/>
    </sheetView>
  </sheetViews>
  <sheetFormatPr baseColWidth="10" defaultColWidth="14.42578125" defaultRowHeight="15.75" customHeight="1" x14ac:dyDescent="0.2"/>
  <cols>
    <col min="1" max="1" width="9.140625" customWidth="1"/>
    <col min="3" max="3" width="8.7109375" customWidth="1"/>
    <col min="4" max="4" width="10.28515625" customWidth="1"/>
    <col min="5" max="5" width="20.140625" customWidth="1"/>
    <col min="6" max="6" width="28.28515625" customWidth="1"/>
    <col min="7" max="7" width="27.140625" customWidth="1"/>
    <col min="8" max="8" width="27.85546875" customWidth="1"/>
  </cols>
  <sheetData>
    <row r="1" spans="1:8" x14ac:dyDescent="0.25">
      <c r="A1" s="1" t="str">
        <f ca="1">IFERROR(__xludf.DUMMYFUNCTION("IMPORTRANGE(""https://docs.google.com/spreadsheets/d/13RGMYbol8mllnb2S-3buif_noLuhvNooml0vtmJ7nWg"", ""Master Super Auto!A:H"")"),"Helg")</f>
        <v>Helg</v>
      </c>
      <c r="B1" s="2" t="str">
        <f ca="1">IFERROR(__xludf.DUMMYFUNCTION("""COMPUTED_VALUE"""),"Dato")</f>
        <v>Dato</v>
      </c>
      <c r="C1" s="3" t="str">
        <f ca="1">IFERROR(__xludf.DUMMYFUNCTION("""COMPUTED_VALUE"""),"Kl")</f>
        <v>Kl</v>
      </c>
      <c r="D1" s="1" t="str">
        <f ca="1">IFERROR(__xludf.DUMMYFUNCTION("""COMPUTED_VALUE"""),"Serie")</f>
        <v>Serie</v>
      </c>
      <c r="E1" s="1" t="str">
        <f ca="1">IFERROR(__xludf.DUMMYFUNCTION("""COMPUTED_VALUE"""),"Bane")</f>
        <v>Bane</v>
      </c>
      <c r="F1" s="1" t="str">
        <f ca="1">IFERROR(__xludf.DUMMYFUNCTION("""COMPUTED_VALUE"""),"Hjemmelag")</f>
        <v>Hjemmelag</v>
      </c>
      <c r="G1" s="1" t="str">
        <f ca="1">IFERROR(__xludf.DUMMYFUNCTION("""COMPUTED_VALUE"""),"Bortelag")</f>
        <v>Bortelag</v>
      </c>
      <c r="H1" s="1" t="str">
        <f ca="1">IFERROR(__xludf.DUMMYFUNCTION("""COMPUTED_VALUE"""),"Kommentar")</f>
        <v>Kommentar</v>
      </c>
    </row>
    <row r="2" spans="1:8" ht="15.75" customHeight="1" x14ac:dyDescent="0.2">
      <c r="A2" s="6">
        <f ca="1">IFERROR(__xludf.DUMMYFUNCTION("""COMPUTED_VALUE"""),1)</f>
        <v>1</v>
      </c>
      <c r="B2" s="7">
        <f ca="1">IFERROR(__xludf.DUMMYFUNCTION("""COMPUTED_VALUE"""),44059)</f>
        <v>44059</v>
      </c>
      <c r="C2" s="8">
        <f ca="1">IFERROR(__xludf.DUMMYFUNCTION("""COMPUTED_VALUE"""),0.58333333333212)</f>
        <v>0.58333333333212001</v>
      </c>
      <c r="D2" s="6" t="str">
        <f ca="1">IFERROR(__xludf.DUMMYFUNCTION("""COMPUTED_VALUE"""),"U15")</f>
        <v>U15</v>
      </c>
      <c r="E2" s="6" t="str">
        <f ca="1">IFERROR(__xludf.DUMMYFUNCTION("""COMPUTED_VALUE"""),"Gommerud")</f>
        <v>Gommerud</v>
      </c>
      <c r="F2" s="6" t="str">
        <f ca="1">IFERROR(__xludf.DUMMYFUNCTION("""COMPUTED_VALUE"""),"BVHI IF Ironmen")</f>
        <v>BVHI IF Ironmen</v>
      </c>
      <c r="G2" s="6" t="str">
        <f ca="1">IFERROR(__xludf.DUMMYFUNCTION("""COMPUTED_VALUE"""),"Oslo Vikings")</f>
        <v>Oslo Vikings</v>
      </c>
      <c r="H2" s="6" t="str">
        <f ca="1">IFERROR(__xludf.DUMMYFUNCTION("""COMPUTED_VALUE"""),"")</f>
        <v/>
      </c>
    </row>
    <row r="3" spans="1:8" ht="5.0999999999999996" customHeight="1" x14ac:dyDescent="0.2">
      <c r="A3" s="6" t="str">
        <f ca="1">IFERROR(__xludf.DUMMYFUNCTION("""COMPUTED_VALUE"""),"")</f>
        <v/>
      </c>
      <c r="B3" s="7" t="str">
        <f ca="1">IFERROR(__xludf.DUMMYFUNCTION("""COMPUTED_VALUE"""),"")</f>
        <v/>
      </c>
      <c r="C3" s="8" t="str">
        <f ca="1">IFERROR(__xludf.DUMMYFUNCTION("""COMPUTED_VALUE"""),"")</f>
        <v/>
      </c>
      <c r="D3" s="6" t="str">
        <f ca="1">IFERROR(__xludf.DUMMYFUNCTION("""COMPUTED_VALUE"""),"")</f>
        <v/>
      </c>
      <c r="E3" s="6" t="str">
        <f ca="1">IFERROR(__xludf.DUMMYFUNCTION("""COMPUTED_VALUE"""),"")</f>
        <v/>
      </c>
      <c r="F3" s="6" t="str">
        <f ca="1">IFERROR(__xludf.DUMMYFUNCTION("""COMPUTED_VALUE"""),"")</f>
        <v/>
      </c>
      <c r="G3" s="6" t="str">
        <f ca="1">IFERROR(__xludf.DUMMYFUNCTION("""COMPUTED_VALUE"""),"")</f>
        <v/>
      </c>
      <c r="H3" s="6" t="str">
        <f ca="1">IFERROR(__xludf.DUMMYFUNCTION("""COMPUTED_VALUE"""),"")</f>
        <v/>
      </c>
    </row>
    <row r="4" spans="1:8" ht="15.75" customHeight="1" x14ac:dyDescent="0.2">
      <c r="A4" s="6">
        <f ca="1">IFERROR(__xludf.DUMMYFUNCTION("""COMPUTED_VALUE"""),2)</f>
        <v>2</v>
      </c>
      <c r="B4" s="7">
        <f ca="1">IFERROR(__xludf.DUMMYFUNCTION("""COMPUTED_VALUE"""),44066)</f>
        <v>44066</v>
      </c>
      <c r="C4" s="8">
        <f ca="1">IFERROR(__xludf.DUMMYFUNCTION("""COMPUTED_VALUE"""),0.58333333333212)</f>
        <v>0.58333333333212001</v>
      </c>
      <c r="D4" s="6" t="str">
        <f ca="1">IFERROR(__xludf.DUMMYFUNCTION("""COMPUTED_VALUE"""),"U17")</f>
        <v>U17</v>
      </c>
      <c r="E4" s="6" t="str">
        <f ca="1">IFERROR(__xludf.DUMMYFUNCTION("""COMPUTED_VALUE"""),"Gommerud")</f>
        <v>Gommerud</v>
      </c>
      <c r="F4" s="6" t="str">
        <f ca="1">IFERROR(__xludf.DUMMYFUNCTION("""COMPUTED_VALUE"""),"BVHI IF Ironmen")</f>
        <v>BVHI IF Ironmen</v>
      </c>
      <c r="G4" s="6" t="str">
        <f ca="1">IFERROR(__xludf.DUMMYFUNCTION("""COMPUTED_VALUE"""),"Oslo Vikings")</f>
        <v>Oslo Vikings</v>
      </c>
      <c r="H4" s="6" t="str">
        <f ca="1">IFERROR(__xludf.DUMMYFUNCTION("""COMPUTED_VALUE"""),"")</f>
        <v/>
      </c>
    </row>
    <row r="5" spans="1:8" ht="15.75" customHeight="1" x14ac:dyDescent="0.2">
      <c r="A5" s="6">
        <f ca="1">IFERROR(__xludf.DUMMYFUNCTION("""COMPUTED_VALUE"""),2)</f>
        <v>2</v>
      </c>
      <c r="B5" s="7">
        <f ca="1">IFERROR(__xludf.DUMMYFUNCTION("""COMPUTED_VALUE"""),44066)</f>
        <v>44066</v>
      </c>
      <c r="C5" s="8">
        <f ca="1">IFERROR(__xludf.DUMMYFUNCTION("""COMPUTED_VALUE"""),0.58333333333212)</f>
        <v>0.58333333333212001</v>
      </c>
      <c r="D5" s="6" t="str">
        <f ca="1">IFERROR(__xludf.DUMMYFUNCTION("""COMPUTED_VALUE"""),"U15")</f>
        <v>U15</v>
      </c>
      <c r="E5" s="6" t="str">
        <f ca="1">IFERROR(__xludf.DUMMYFUNCTION("""COMPUTED_VALUE"""),"Frogner")</f>
        <v>Frogner</v>
      </c>
      <c r="F5" s="6" t="str">
        <f ca="1">IFERROR(__xludf.DUMMYFUNCTION("""COMPUTED_VALUE"""),"Oslo Vikings")</f>
        <v>Oslo Vikings</v>
      </c>
      <c r="G5" s="6" t="str">
        <f ca="1">IFERROR(__xludf.DUMMYFUNCTION("""COMPUTED_VALUE"""),"Vålerenga Trolls")</f>
        <v>Vålerenga Trolls</v>
      </c>
      <c r="H5" s="6" t="str">
        <f ca="1">IFERROR(__xludf.DUMMYFUNCTION("""COMPUTED_VALUE"""),"")</f>
        <v/>
      </c>
    </row>
    <row r="6" spans="1:8" ht="5.0999999999999996" customHeight="1" x14ac:dyDescent="0.2">
      <c r="A6" s="6" t="str">
        <f ca="1">IFERROR(__xludf.DUMMYFUNCTION("""COMPUTED_VALUE"""),"")</f>
        <v/>
      </c>
      <c r="B6" s="7" t="str">
        <f ca="1">IFERROR(__xludf.DUMMYFUNCTION("""COMPUTED_VALUE"""),"")</f>
        <v/>
      </c>
      <c r="C6" s="8" t="str">
        <f ca="1">IFERROR(__xludf.DUMMYFUNCTION("""COMPUTED_VALUE"""),"")</f>
        <v/>
      </c>
      <c r="D6" s="6" t="str">
        <f ca="1">IFERROR(__xludf.DUMMYFUNCTION("""COMPUTED_VALUE"""),"")</f>
        <v/>
      </c>
      <c r="E6" s="6" t="str">
        <f ca="1">IFERROR(__xludf.DUMMYFUNCTION("""COMPUTED_VALUE"""),"")</f>
        <v/>
      </c>
      <c r="F6" s="6" t="str">
        <f ca="1">IFERROR(__xludf.DUMMYFUNCTION("""COMPUTED_VALUE"""),"")</f>
        <v/>
      </c>
      <c r="G6" s="6" t="str">
        <f ca="1">IFERROR(__xludf.DUMMYFUNCTION("""COMPUTED_VALUE"""),"")</f>
        <v/>
      </c>
      <c r="H6" s="6" t="str">
        <f ca="1">IFERROR(__xludf.DUMMYFUNCTION("""COMPUTED_VALUE"""),"")</f>
        <v/>
      </c>
    </row>
    <row r="7" spans="1:8" ht="15.75" customHeight="1" x14ac:dyDescent="0.2">
      <c r="A7" s="6">
        <f ca="1">IFERROR(__xludf.DUMMYFUNCTION("""COMPUTED_VALUE"""),3)</f>
        <v>3</v>
      </c>
      <c r="B7" s="7">
        <f ca="1">IFERROR(__xludf.DUMMYFUNCTION("""COMPUTED_VALUE"""),44073)</f>
        <v>44073</v>
      </c>
      <c r="C7" s="8">
        <f ca="1">IFERROR(__xludf.DUMMYFUNCTION("""COMPUTED_VALUE"""),0.625)</f>
        <v>0.625</v>
      </c>
      <c r="D7" s="6" t="str">
        <f ca="1">IFERROR(__xludf.DUMMYFUNCTION("""COMPUTED_VALUE"""),"U17")</f>
        <v>U17</v>
      </c>
      <c r="E7" s="6" t="str">
        <f ca="1">IFERROR(__xludf.DUMMYFUNCTION("""COMPUTED_VALUE"""),"Frogner")</f>
        <v>Frogner</v>
      </c>
      <c r="F7" s="6" t="str">
        <f ca="1">IFERROR(__xludf.DUMMYFUNCTION("""COMPUTED_VALUE"""),"Vålerenga Trolls")</f>
        <v>Vålerenga Trolls</v>
      </c>
      <c r="G7" s="6" t="str">
        <f ca="1">IFERROR(__xludf.DUMMYFUNCTION("""COMPUTED_VALUE"""),"Eidsvoll 1814's")</f>
        <v>Eidsvoll 1814's</v>
      </c>
      <c r="H7" s="6" t="str">
        <f ca="1">IFERROR(__xludf.DUMMYFUNCTION("""COMPUTED_VALUE"""),"")</f>
        <v/>
      </c>
    </row>
    <row r="8" spans="1:8" ht="15.75" customHeight="1" x14ac:dyDescent="0.2">
      <c r="A8" s="6">
        <f ca="1">IFERROR(__xludf.DUMMYFUNCTION("""COMPUTED_VALUE"""),3)</f>
        <v>3</v>
      </c>
      <c r="B8" s="7">
        <f ca="1">IFERROR(__xludf.DUMMYFUNCTION("""COMPUTED_VALUE"""),44073)</f>
        <v>44073</v>
      </c>
      <c r="C8" s="8">
        <f ca="1">IFERROR(__xludf.DUMMYFUNCTION("""COMPUTED_VALUE"""),0.5)</f>
        <v>0.5</v>
      </c>
      <c r="D8" s="6" t="str">
        <f ca="1">IFERROR(__xludf.DUMMYFUNCTION("""COMPUTED_VALUE"""),"U15")</f>
        <v>U15</v>
      </c>
      <c r="E8" s="6" t="str">
        <f ca="1">IFERROR(__xludf.DUMMYFUNCTION("""COMPUTED_VALUE"""),"Frogner")</f>
        <v>Frogner</v>
      </c>
      <c r="F8" s="6" t="str">
        <f ca="1">IFERROR(__xludf.DUMMYFUNCTION("""COMPUTED_VALUE"""),"Vålerenga Trolls")</f>
        <v>Vålerenga Trolls</v>
      </c>
      <c r="G8" s="6" t="str">
        <f ca="1">IFERROR(__xludf.DUMMYFUNCTION("""COMPUTED_VALUE"""),"BVHI IF Ironmen")</f>
        <v>BVHI IF Ironmen</v>
      </c>
      <c r="H8" s="6" t="str">
        <f ca="1">IFERROR(__xludf.DUMMYFUNCTION("""COMPUTED_VALUE"""),"")</f>
        <v/>
      </c>
    </row>
    <row r="9" spans="1:8" ht="15.75" customHeight="1" x14ac:dyDescent="0.2">
      <c r="A9" s="6">
        <f ca="1">IFERROR(__xludf.DUMMYFUNCTION("""COMPUTED_VALUE"""),3)</f>
        <v>3</v>
      </c>
      <c r="B9" s="7">
        <f ca="1">IFERROR(__xludf.DUMMYFUNCTION("""COMPUTED_VALUE"""),44073)</f>
        <v>44073</v>
      </c>
      <c r="C9" s="8">
        <f ca="1">IFERROR(__xludf.DUMMYFUNCTION("""COMPUTED_VALUE"""),0.58333333333212)</f>
        <v>0.58333333333212001</v>
      </c>
      <c r="D9" s="6" t="str">
        <f ca="1">IFERROR(__xludf.DUMMYFUNCTION("""COMPUTED_VALUE"""),"U15")</f>
        <v>U15</v>
      </c>
      <c r="E9" s="6" t="str">
        <f ca="1">IFERROR(__xludf.DUMMYFUNCTION("""COMPUTED_VALUE"""),"Vigernesjordet")</f>
        <v>Vigernesjordet</v>
      </c>
      <c r="F9" s="6" t="str">
        <f ca="1">IFERROR(__xludf.DUMMYFUNCTION("""COMPUTED_VALUE"""),"Lillestrøm Starfighters")</f>
        <v>Lillestrøm Starfighters</v>
      </c>
      <c r="G9" s="6" t="str">
        <f ca="1">IFERROR(__xludf.DUMMYFUNCTION("""COMPUTED_VALUE"""),"Oslo Vikings")</f>
        <v>Oslo Vikings</v>
      </c>
      <c r="H9" s="6" t="str">
        <f ca="1">IFERROR(__xludf.DUMMYFUNCTION("""COMPUTED_VALUE"""),"")</f>
        <v/>
      </c>
    </row>
    <row r="10" spans="1:8" ht="5.0999999999999996" customHeight="1" x14ac:dyDescent="0.2">
      <c r="A10" s="6" t="str">
        <f ca="1">IFERROR(__xludf.DUMMYFUNCTION("""COMPUTED_VALUE"""),"")</f>
        <v/>
      </c>
      <c r="B10" s="7" t="str">
        <f ca="1">IFERROR(__xludf.DUMMYFUNCTION("""COMPUTED_VALUE"""),"")</f>
        <v/>
      </c>
      <c r="C10" s="8" t="str">
        <f ca="1">IFERROR(__xludf.DUMMYFUNCTION("""COMPUTED_VALUE"""),"")</f>
        <v/>
      </c>
      <c r="D10" s="6" t="str">
        <f ca="1">IFERROR(__xludf.DUMMYFUNCTION("""COMPUTED_VALUE"""),"")</f>
        <v/>
      </c>
      <c r="E10" s="6" t="str">
        <f ca="1">IFERROR(__xludf.DUMMYFUNCTION("""COMPUTED_VALUE"""),"")</f>
        <v/>
      </c>
      <c r="F10" s="6" t="str">
        <f ca="1">IFERROR(__xludf.DUMMYFUNCTION("""COMPUTED_VALUE"""),"")</f>
        <v/>
      </c>
      <c r="G10" s="6" t="str">
        <f ca="1">IFERROR(__xludf.DUMMYFUNCTION("""COMPUTED_VALUE"""),"")</f>
        <v/>
      </c>
      <c r="H10" s="6" t="str">
        <f ca="1">IFERROR(__xludf.DUMMYFUNCTION("""COMPUTED_VALUE"""),"")</f>
        <v/>
      </c>
    </row>
    <row r="11" spans="1:8" ht="15.75" customHeight="1" x14ac:dyDescent="0.2">
      <c r="A11" s="6">
        <f ca="1">IFERROR(__xludf.DUMMYFUNCTION("""COMPUTED_VALUE"""),4)</f>
        <v>4</v>
      </c>
      <c r="B11" s="7">
        <f ca="1">IFERROR(__xludf.DUMMYFUNCTION("""COMPUTED_VALUE"""),44079)</f>
        <v>44079</v>
      </c>
      <c r="C11" s="8">
        <f ca="1">IFERROR(__xludf.DUMMYFUNCTION("""COMPUTED_VALUE"""),0.58333333333212)</f>
        <v>0.58333333333212001</v>
      </c>
      <c r="D11" s="6" t="str">
        <f ca="1">IFERROR(__xludf.DUMMYFUNCTION("""COMPUTED_VALUE"""),"U17")</f>
        <v>U17</v>
      </c>
      <c r="E11" s="6" t="str">
        <f ca="1">IFERROR(__xludf.DUMMYFUNCTION("""COMPUTED_VALUE"""),"Gommerud")</f>
        <v>Gommerud</v>
      </c>
      <c r="F11" s="6" t="str">
        <f ca="1">IFERROR(__xludf.DUMMYFUNCTION("""COMPUTED_VALUE"""),"BVHI IF Ironmen")</f>
        <v>BVHI IF Ironmen</v>
      </c>
      <c r="G11" s="6" t="str">
        <f ca="1">IFERROR(__xludf.DUMMYFUNCTION("""COMPUTED_VALUE"""),"Vålerenga Trolls")</f>
        <v>Vålerenga Trolls</v>
      </c>
      <c r="H11" s="6" t="str">
        <f ca="1">IFERROR(__xludf.DUMMYFUNCTION("""COMPUTED_VALUE"""),"")</f>
        <v/>
      </c>
    </row>
    <row r="12" spans="1:8" ht="15.75" customHeight="1" x14ac:dyDescent="0.2">
      <c r="A12" s="6">
        <f ca="1">IFERROR(__xludf.DUMMYFUNCTION("""COMPUTED_VALUE"""),4)</f>
        <v>4</v>
      </c>
      <c r="B12" s="7">
        <f ca="1">IFERROR(__xludf.DUMMYFUNCTION("""COMPUTED_VALUE"""),44080)</f>
        <v>44080</v>
      </c>
      <c r="C12" s="8">
        <f ca="1">IFERROR(__xludf.DUMMYFUNCTION("""COMPUTED_VALUE"""),0.58333333333212)</f>
        <v>0.58333333333212001</v>
      </c>
      <c r="D12" s="6" t="str">
        <f ca="1">IFERROR(__xludf.DUMMYFUNCTION("""COMPUTED_VALUE"""),"U17")</f>
        <v>U17</v>
      </c>
      <c r="E12" s="6" t="str">
        <f ca="1">IFERROR(__xludf.DUMMYFUNCTION("""COMPUTED_VALUE"""),"Frogner")</f>
        <v>Frogner</v>
      </c>
      <c r="F12" s="6" t="str">
        <f ca="1">IFERROR(__xludf.DUMMYFUNCTION("""COMPUTED_VALUE"""),"Oslo Vikings")</f>
        <v>Oslo Vikings</v>
      </c>
      <c r="G12" s="6" t="str">
        <f ca="1">IFERROR(__xludf.DUMMYFUNCTION("""COMPUTED_VALUE"""),"Eidsvoll 1814's")</f>
        <v>Eidsvoll 1814's</v>
      </c>
      <c r="H12" s="6" t="str">
        <f ca="1">IFERROR(__xludf.DUMMYFUNCTION("""COMPUTED_VALUE"""),"")</f>
        <v/>
      </c>
    </row>
    <row r="13" spans="1:8" ht="15.75" customHeight="1" x14ac:dyDescent="0.2">
      <c r="A13" s="6">
        <f ca="1">IFERROR(__xludf.DUMMYFUNCTION("""COMPUTED_VALUE"""),4)</f>
        <v>4</v>
      </c>
      <c r="B13" s="7">
        <f ca="1">IFERROR(__xludf.DUMMYFUNCTION("""COMPUTED_VALUE"""),44080)</f>
        <v>44080</v>
      </c>
      <c r="C13" s="8">
        <f ca="1">IFERROR(__xludf.DUMMYFUNCTION("""COMPUTED_VALUE"""),0.58333333333212)</f>
        <v>0.58333333333212001</v>
      </c>
      <c r="D13" s="6" t="str">
        <f ca="1">IFERROR(__xludf.DUMMYFUNCTION("""COMPUTED_VALUE"""),"U15")</f>
        <v>U15</v>
      </c>
      <c r="E13" s="6" t="str">
        <f ca="1">IFERROR(__xludf.DUMMYFUNCTION("""COMPUTED_VALUE"""),"Gommerud")</f>
        <v>Gommerud</v>
      </c>
      <c r="F13" s="6" t="str">
        <f ca="1">IFERROR(__xludf.DUMMYFUNCTION("""COMPUTED_VALUE"""),"BVHI IF Ironmen")</f>
        <v>BVHI IF Ironmen</v>
      </c>
      <c r="G13" s="6" t="str">
        <f ca="1">IFERROR(__xludf.DUMMYFUNCTION("""COMPUTED_VALUE"""),"Lillestrøm Starfighters")</f>
        <v>Lillestrøm Starfighters</v>
      </c>
      <c r="H13" s="6" t="str">
        <f ca="1">IFERROR(__xludf.DUMMYFUNCTION("""COMPUTED_VALUE"""),"")</f>
        <v/>
      </c>
    </row>
    <row r="14" spans="1:8" ht="5.0999999999999996" customHeight="1" x14ac:dyDescent="0.2">
      <c r="A14" s="6" t="str">
        <f ca="1">IFERROR(__xludf.DUMMYFUNCTION("""COMPUTED_VALUE"""),"")</f>
        <v/>
      </c>
      <c r="B14" s="7" t="str">
        <f ca="1">IFERROR(__xludf.DUMMYFUNCTION("""COMPUTED_VALUE"""),"")</f>
        <v/>
      </c>
      <c r="C14" s="8" t="str">
        <f ca="1">IFERROR(__xludf.DUMMYFUNCTION("""COMPUTED_VALUE"""),"")</f>
        <v/>
      </c>
      <c r="D14" s="6" t="str">
        <f ca="1">IFERROR(__xludf.DUMMYFUNCTION("""COMPUTED_VALUE"""),"")</f>
        <v/>
      </c>
      <c r="E14" s="6" t="str">
        <f ca="1">IFERROR(__xludf.DUMMYFUNCTION("""COMPUTED_VALUE"""),"")</f>
        <v/>
      </c>
      <c r="F14" s="6" t="str">
        <f ca="1">IFERROR(__xludf.DUMMYFUNCTION("""COMPUTED_VALUE"""),"")</f>
        <v/>
      </c>
      <c r="G14" s="6" t="str">
        <f ca="1">IFERROR(__xludf.DUMMYFUNCTION("""COMPUTED_VALUE"""),"")</f>
        <v/>
      </c>
      <c r="H14" s="6" t="str">
        <f ca="1">IFERROR(__xludf.DUMMYFUNCTION("""COMPUTED_VALUE"""),"")</f>
        <v/>
      </c>
    </row>
    <row r="15" spans="1:8" ht="12.75" x14ac:dyDescent="0.2">
      <c r="A15" s="6">
        <f ca="1">IFERROR(__xludf.DUMMYFUNCTION("""COMPUTED_VALUE"""),5)</f>
        <v>5</v>
      </c>
      <c r="B15" s="7">
        <f ca="1">IFERROR(__xludf.DUMMYFUNCTION("""COMPUTED_VALUE"""),44086)</f>
        <v>44086</v>
      </c>
      <c r="C15" s="8">
        <f ca="1">IFERROR(__xludf.DUMMYFUNCTION("""COMPUTED_VALUE"""),0.58333333333212)</f>
        <v>0.58333333333212001</v>
      </c>
      <c r="D15" s="6" t="str">
        <f ca="1">IFERROR(__xludf.DUMMYFUNCTION("""COMPUTED_VALUE"""),"U17")</f>
        <v>U17</v>
      </c>
      <c r="E15" s="6" t="str">
        <f ca="1">IFERROR(__xludf.DUMMYFUNCTION("""COMPUTED_VALUE"""),"Frogner")</f>
        <v>Frogner</v>
      </c>
      <c r="F15" s="6" t="str">
        <f ca="1">IFERROR(__xludf.DUMMYFUNCTION("""COMPUTED_VALUE"""),"Vålerenga Trolls")</f>
        <v>Vålerenga Trolls</v>
      </c>
      <c r="G15" s="6" t="str">
        <f ca="1">IFERROR(__xludf.DUMMYFUNCTION("""COMPUTED_VALUE"""),"Oslo Vikings")</f>
        <v>Oslo Vikings</v>
      </c>
      <c r="H15" s="6" t="str">
        <f ca="1">IFERROR(__xludf.DUMMYFUNCTION("""COMPUTED_VALUE"""),"")</f>
        <v/>
      </c>
    </row>
    <row r="16" spans="1:8" ht="12.75" x14ac:dyDescent="0.2">
      <c r="A16" s="6">
        <f ca="1">IFERROR(__xludf.DUMMYFUNCTION("""COMPUTED_VALUE"""),5)</f>
        <v>5</v>
      </c>
      <c r="B16" s="7">
        <f ca="1">IFERROR(__xludf.DUMMYFUNCTION("""COMPUTED_VALUE"""),44086)</f>
        <v>44086</v>
      </c>
      <c r="C16" s="8">
        <f ca="1">IFERROR(__xludf.DUMMYFUNCTION("""COMPUTED_VALUE"""),0.58333333333212)</f>
        <v>0.58333333333212001</v>
      </c>
      <c r="D16" s="6" t="str">
        <f ca="1">IFERROR(__xludf.DUMMYFUNCTION("""COMPUTED_VALUE"""),"U15")</f>
        <v>U15</v>
      </c>
      <c r="E16" s="6" t="str">
        <f ca="1">IFERROR(__xludf.DUMMYFUNCTION("""COMPUTED_VALUE"""),"Rolland")</f>
        <v>Rolland</v>
      </c>
      <c r="F16" s="6" t="str">
        <f ca="1">IFERROR(__xludf.DUMMYFUNCTION("""COMPUTED_VALUE"""),"Åsane Seahawks")</f>
        <v>Åsane Seahawks</v>
      </c>
      <c r="G16" s="6" t="str">
        <f ca="1">IFERROR(__xludf.DUMMYFUNCTION("""COMPUTED_VALUE"""),"BVHI IF Ironmen")</f>
        <v>BVHI IF Ironmen</v>
      </c>
      <c r="H16" s="6" t="str">
        <f ca="1">IFERROR(__xludf.DUMMYFUNCTION("""COMPUTED_VALUE"""),"")</f>
        <v/>
      </c>
    </row>
    <row r="17" spans="1:8" ht="12.75" x14ac:dyDescent="0.2">
      <c r="A17" s="6">
        <f ca="1">IFERROR(__xludf.DUMMYFUNCTION("""COMPUTED_VALUE"""),5)</f>
        <v>5</v>
      </c>
      <c r="B17" s="7">
        <f ca="1">IFERROR(__xludf.DUMMYFUNCTION("""COMPUTED_VALUE"""),44087)</f>
        <v>44087</v>
      </c>
      <c r="C17" s="8">
        <f ca="1">IFERROR(__xludf.DUMMYFUNCTION("""COMPUTED_VALUE"""),0.58333333333212)</f>
        <v>0.58333333333212001</v>
      </c>
      <c r="D17" s="6" t="str">
        <f ca="1">IFERROR(__xludf.DUMMYFUNCTION("""COMPUTED_VALUE"""),"U17")</f>
        <v>U17</v>
      </c>
      <c r="E17" s="6" t="str">
        <f ca="1">IFERROR(__xludf.DUMMYFUNCTION("""COMPUTED_VALUE"""),"Bøn")</f>
        <v>Bøn</v>
      </c>
      <c r="F17" s="6" t="str">
        <f ca="1">IFERROR(__xludf.DUMMYFUNCTION("""COMPUTED_VALUE"""),"Eidsvoll 1814's")</f>
        <v>Eidsvoll 1814's</v>
      </c>
      <c r="G17" s="6" t="str">
        <f ca="1">IFERROR(__xludf.DUMMYFUNCTION("""COMPUTED_VALUE"""),"BVHI IF Ironmen")</f>
        <v>BVHI IF Ironmen</v>
      </c>
      <c r="H17" s="6" t="str">
        <f ca="1">IFERROR(__xludf.DUMMYFUNCTION("""COMPUTED_VALUE"""),"")</f>
        <v/>
      </c>
    </row>
    <row r="18" spans="1:8" ht="12.75" x14ac:dyDescent="0.2">
      <c r="A18" s="6">
        <f ca="1">IFERROR(__xludf.DUMMYFUNCTION("""COMPUTED_VALUE"""),5)</f>
        <v>5</v>
      </c>
      <c r="B18" s="7">
        <f ca="1">IFERROR(__xludf.DUMMYFUNCTION("""COMPUTED_VALUE"""),44087)</f>
        <v>44087</v>
      </c>
      <c r="C18" s="8">
        <f ca="1">IFERROR(__xludf.DUMMYFUNCTION("""COMPUTED_VALUE"""),0.58333333333212)</f>
        <v>0.58333333333212001</v>
      </c>
      <c r="D18" s="6" t="str">
        <f ca="1">IFERROR(__xludf.DUMMYFUNCTION("""COMPUTED_VALUE"""),"U15")</f>
        <v>U15</v>
      </c>
      <c r="E18" s="6" t="str">
        <f ca="1">IFERROR(__xludf.DUMMYFUNCTION("""COMPUTED_VALUE"""),"Vigernesjordet")</f>
        <v>Vigernesjordet</v>
      </c>
      <c r="F18" s="6" t="str">
        <f ca="1">IFERROR(__xludf.DUMMYFUNCTION("""COMPUTED_VALUE"""),"Lillestrøm Starfighters")</f>
        <v>Lillestrøm Starfighters</v>
      </c>
      <c r="G18" s="6" t="str">
        <f ca="1">IFERROR(__xludf.DUMMYFUNCTION("""COMPUTED_VALUE"""),"Vålerenga Trolls")</f>
        <v>Vålerenga Trolls</v>
      </c>
      <c r="H18" s="6" t="str">
        <f ca="1">IFERROR(__xludf.DUMMYFUNCTION("""COMPUTED_VALUE"""),"")</f>
        <v/>
      </c>
    </row>
    <row r="19" spans="1:8" ht="5.0999999999999996" customHeight="1" x14ac:dyDescent="0.2">
      <c r="A19" s="6" t="str">
        <f ca="1">IFERROR(__xludf.DUMMYFUNCTION("""COMPUTED_VALUE"""),"")</f>
        <v/>
      </c>
      <c r="B19" s="7" t="str">
        <f ca="1">IFERROR(__xludf.DUMMYFUNCTION("""COMPUTED_VALUE"""),"")</f>
        <v/>
      </c>
      <c r="C19" s="8" t="str">
        <f ca="1">IFERROR(__xludf.DUMMYFUNCTION("""COMPUTED_VALUE"""),"")</f>
        <v/>
      </c>
      <c r="D19" s="6" t="str">
        <f ca="1">IFERROR(__xludf.DUMMYFUNCTION("""COMPUTED_VALUE"""),"")</f>
        <v/>
      </c>
      <c r="E19" s="6" t="str">
        <f ca="1">IFERROR(__xludf.DUMMYFUNCTION("""COMPUTED_VALUE"""),"")</f>
        <v/>
      </c>
      <c r="F19" s="6" t="str">
        <f ca="1">IFERROR(__xludf.DUMMYFUNCTION("""COMPUTED_VALUE"""),"")</f>
        <v/>
      </c>
      <c r="G19" s="6" t="str">
        <f ca="1">IFERROR(__xludf.DUMMYFUNCTION("""COMPUTED_VALUE"""),"")</f>
        <v/>
      </c>
      <c r="H19" s="6" t="str">
        <f ca="1">IFERROR(__xludf.DUMMYFUNCTION("""COMPUTED_VALUE"""),"")</f>
        <v/>
      </c>
    </row>
    <row r="20" spans="1:8" ht="12.75" x14ac:dyDescent="0.2">
      <c r="A20" s="6">
        <f ca="1">IFERROR(__xludf.DUMMYFUNCTION("""COMPUTED_VALUE"""),6)</f>
        <v>6</v>
      </c>
      <c r="B20" s="7">
        <f ca="1">IFERROR(__xludf.DUMMYFUNCTION("""COMPUTED_VALUE"""),44093)</f>
        <v>44093</v>
      </c>
      <c r="C20" s="8">
        <f ca="1">IFERROR(__xludf.DUMMYFUNCTION("""COMPUTED_VALUE"""),0.58333333333212)</f>
        <v>0.58333333333212001</v>
      </c>
      <c r="D20" s="6" t="str">
        <f ca="1">IFERROR(__xludf.DUMMYFUNCTION("""COMPUTED_VALUE"""),"U15")</f>
        <v>U15</v>
      </c>
      <c r="E20" s="6" t="str">
        <f ca="1">IFERROR(__xludf.DUMMYFUNCTION("""COMPUTED_VALUE"""),"Frogner")</f>
        <v>Frogner</v>
      </c>
      <c r="F20" s="6" t="str">
        <f ca="1">IFERROR(__xludf.DUMMYFUNCTION("""COMPUTED_VALUE"""),"Vålerenga Trolls")</f>
        <v>Vålerenga Trolls</v>
      </c>
      <c r="G20" s="6" t="str">
        <f ca="1">IFERROR(__xludf.DUMMYFUNCTION("""COMPUTED_VALUE"""),"Åsane Seahawks")</f>
        <v>Åsane Seahawks</v>
      </c>
      <c r="H20" s="6" t="str">
        <f ca="1">IFERROR(__xludf.DUMMYFUNCTION("""COMPUTED_VALUE"""),"")</f>
        <v/>
      </c>
    </row>
    <row r="21" spans="1:8" ht="12.75" x14ac:dyDescent="0.2">
      <c r="A21" s="6">
        <f ca="1">IFERROR(__xludf.DUMMYFUNCTION("""COMPUTED_VALUE"""),6)</f>
        <v>6</v>
      </c>
      <c r="B21" s="7">
        <f ca="1">IFERROR(__xludf.DUMMYFUNCTION("""COMPUTED_VALUE"""),44094)</f>
        <v>44094</v>
      </c>
      <c r="C21" s="8">
        <f ca="1">IFERROR(__xludf.DUMMYFUNCTION("""COMPUTED_VALUE"""),0.58333333333212)</f>
        <v>0.58333333333212001</v>
      </c>
      <c r="D21" s="6" t="str">
        <f ca="1">IFERROR(__xludf.DUMMYFUNCTION("""COMPUTED_VALUE"""),"U17")</f>
        <v>U17</v>
      </c>
      <c r="E21" s="6" t="str">
        <f ca="1">IFERROR(__xludf.DUMMYFUNCTION("""COMPUTED_VALUE"""),"Frogner")</f>
        <v>Frogner</v>
      </c>
      <c r="F21" s="6" t="str">
        <f ca="1">IFERROR(__xludf.DUMMYFUNCTION("""COMPUTED_VALUE"""),"Oslo Vikings")</f>
        <v>Oslo Vikings</v>
      </c>
      <c r="G21" s="6" t="str">
        <f ca="1">IFERROR(__xludf.DUMMYFUNCTION("""COMPUTED_VALUE"""),"BVHI IF Ironmen")</f>
        <v>BVHI IF Ironmen</v>
      </c>
      <c r="H21" s="6" t="str">
        <f ca="1">IFERROR(__xludf.DUMMYFUNCTION("""COMPUTED_VALUE"""),"")</f>
        <v/>
      </c>
    </row>
    <row r="22" spans="1:8" ht="12.75" x14ac:dyDescent="0.2">
      <c r="A22" s="6">
        <f ca="1">IFERROR(__xludf.DUMMYFUNCTION("""COMPUTED_VALUE"""),6)</f>
        <v>6</v>
      </c>
      <c r="B22" s="7">
        <f ca="1">IFERROR(__xludf.DUMMYFUNCTION("""COMPUTED_VALUE"""),44094)</f>
        <v>44094</v>
      </c>
      <c r="C22" s="8">
        <f ca="1">IFERROR(__xludf.DUMMYFUNCTION("""COMPUTED_VALUE"""),0.58333333333212)</f>
        <v>0.58333333333212001</v>
      </c>
      <c r="D22" s="6" t="str">
        <f ca="1">IFERROR(__xludf.DUMMYFUNCTION("""COMPUTED_VALUE"""),"U17")</f>
        <v>U17</v>
      </c>
      <c r="E22" s="6" t="str">
        <f ca="1">IFERROR(__xludf.DUMMYFUNCTION("""COMPUTED_VALUE"""),"Bøn")</f>
        <v>Bøn</v>
      </c>
      <c r="F22" s="6" t="str">
        <f ca="1">IFERROR(__xludf.DUMMYFUNCTION("""COMPUTED_VALUE"""),"Eidsvoll 1814's")</f>
        <v>Eidsvoll 1814's</v>
      </c>
      <c r="G22" s="6" t="str">
        <f ca="1">IFERROR(__xludf.DUMMYFUNCTION("""COMPUTED_VALUE"""),"Vålerenga Trolls")</f>
        <v>Vålerenga Trolls</v>
      </c>
      <c r="H22" s="6" t="str">
        <f ca="1">IFERROR(__xludf.DUMMYFUNCTION("""COMPUTED_VALUE"""),"")</f>
        <v/>
      </c>
    </row>
    <row r="23" spans="1:8" ht="12.75" x14ac:dyDescent="0.2">
      <c r="A23" s="6">
        <f ca="1">IFERROR(__xludf.DUMMYFUNCTION("""COMPUTED_VALUE"""),6)</f>
        <v>6</v>
      </c>
      <c r="B23" s="7">
        <f ca="1">IFERROR(__xludf.DUMMYFUNCTION("""COMPUTED_VALUE"""),44094)</f>
        <v>44094</v>
      </c>
      <c r="C23" s="8">
        <f ca="1">IFERROR(__xludf.DUMMYFUNCTION("""COMPUTED_VALUE"""),0.58333333333212)</f>
        <v>0.58333333333212001</v>
      </c>
      <c r="D23" s="6" t="str">
        <f ca="1">IFERROR(__xludf.DUMMYFUNCTION("""COMPUTED_VALUE"""),"U15")</f>
        <v>U15</v>
      </c>
      <c r="E23" s="6" t="str">
        <f ca="1">IFERROR(__xludf.DUMMYFUNCTION("""COMPUTED_VALUE"""),"Frogner")</f>
        <v>Frogner</v>
      </c>
      <c r="F23" s="6" t="str">
        <f ca="1">IFERROR(__xludf.DUMMYFUNCTION("""COMPUTED_VALUE"""),"Oslo Vikings")</f>
        <v>Oslo Vikings</v>
      </c>
      <c r="G23" s="6" t="str">
        <f ca="1">IFERROR(__xludf.DUMMYFUNCTION("""COMPUTED_VALUE"""),"Lillestrøm Starfighters")</f>
        <v>Lillestrøm Starfighters</v>
      </c>
      <c r="H23" s="6" t="str">
        <f ca="1">IFERROR(__xludf.DUMMYFUNCTION("""COMPUTED_VALUE"""),"")</f>
        <v/>
      </c>
    </row>
    <row r="24" spans="1:8" ht="5.0999999999999996" customHeight="1" x14ac:dyDescent="0.2">
      <c r="A24" s="6" t="str">
        <f ca="1">IFERROR(__xludf.DUMMYFUNCTION("""COMPUTED_VALUE"""),"")</f>
        <v/>
      </c>
      <c r="B24" s="7" t="str">
        <f ca="1">IFERROR(__xludf.DUMMYFUNCTION("""COMPUTED_VALUE"""),"")</f>
        <v/>
      </c>
      <c r="C24" s="8" t="str">
        <f ca="1">IFERROR(__xludf.DUMMYFUNCTION("""COMPUTED_VALUE"""),"")</f>
        <v/>
      </c>
      <c r="D24" s="6" t="str">
        <f ca="1">IFERROR(__xludf.DUMMYFUNCTION("""COMPUTED_VALUE"""),"")</f>
        <v/>
      </c>
      <c r="E24" s="6" t="str">
        <f ca="1">IFERROR(__xludf.DUMMYFUNCTION("""COMPUTED_VALUE"""),"")</f>
        <v/>
      </c>
      <c r="F24" s="6" t="str">
        <f ca="1">IFERROR(__xludf.DUMMYFUNCTION("""COMPUTED_VALUE"""),"")</f>
        <v/>
      </c>
      <c r="G24" s="6" t="str">
        <f ca="1">IFERROR(__xludf.DUMMYFUNCTION("""COMPUTED_VALUE"""),"")</f>
        <v/>
      </c>
      <c r="H24" s="6" t="str">
        <f ca="1">IFERROR(__xludf.DUMMYFUNCTION("""COMPUTED_VALUE"""),"")</f>
        <v/>
      </c>
    </row>
    <row r="25" spans="1:8" ht="12.75" x14ac:dyDescent="0.2">
      <c r="A25" s="6">
        <f ca="1">IFERROR(__xludf.DUMMYFUNCTION("""COMPUTED_VALUE"""),7)</f>
        <v>7</v>
      </c>
      <c r="B25" s="7">
        <f ca="1">IFERROR(__xludf.DUMMYFUNCTION("""COMPUTED_VALUE"""),44100)</f>
        <v>44100</v>
      </c>
      <c r="C25" s="8">
        <f ca="1">IFERROR(__xludf.DUMMYFUNCTION("""COMPUTED_VALUE"""),0.58333333333212)</f>
        <v>0.58333333333212001</v>
      </c>
      <c r="D25" s="6" t="str">
        <f ca="1">IFERROR(__xludf.DUMMYFUNCTION("""COMPUTED_VALUE"""),"U15")</f>
        <v>U15</v>
      </c>
      <c r="E25" s="6" t="str">
        <f ca="1">IFERROR(__xludf.DUMMYFUNCTION("""COMPUTED_VALUE"""),"Rolland")</f>
        <v>Rolland</v>
      </c>
      <c r="F25" s="6" t="str">
        <f ca="1">IFERROR(__xludf.DUMMYFUNCTION("""COMPUTED_VALUE"""),"Åsane Seahawks")</f>
        <v>Åsane Seahawks</v>
      </c>
      <c r="G25" s="6" t="str">
        <f ca="1">IFERROR(__xludf.DUMMYFUNCTION("""COMPUTED_VALUE"""),"Oslo Vikings")</f>
        <v>Oslo Vikings</v>
      </c>
      <c r="H25" s="6" t="str">
        <f ca="1">IFERROR(__xludf.DUMMYFUNCTION("""COMPUTED_VALUE"""),"")</f>
        <v/>
      </c>
    </row>
    <row r="26" spans="1:8" ht="12.75" x14ac:dyDescent="0.2">
      <c r="A26" s="6">
        <f ca="1">IFERROR(__xludf.DUMMYFUNCTION("""COMPUTED_VALUE"""),7)</f>
        <v>7</v>
      </c>
      <c r="B26" s="7">
        <f ca="1">IFERROR(__xludf.DUMMYFUNCTION("""COMPUTED_VALUE"""),44100)</f>
        <v>44100</v>
      </c>
      <c r="C26" s="8">
        <f ca="1">IFERROR(__xludf.DUMMYFUNCTION("""COMPUTED_VALUE"""),0.58333333333212)</f>
        <v>0.58333333333212001</v>
      </c>
      <c r="D26" s="6" t="str">
        <f ca="1">IFERROR(__xludf.DUMMYFUNCTION("""COMPUTED_VALUE"""),"U15")</f>
        <v>U15</v>
      </c>
      <c r="E26" s="6" t="str">
        <f ca="1">IFERROR(__xludf.DUMMYFUNCTION("""COMPUTED_VALUE"""),"Gommerud")</f>
        <v>Gommerud</v>
      </c>
      <c r="F26" s="6" t="str">
        <f ca="1">IFERROR(__xludf.DUMMYFUNCTION("""COMPUTED_VALUE"""),"BVHI IF Ironmen")</f>
        <v>BVHI IF Ironmen</v>
      </c>
      <c r="G26" s="6" t="str">
        <f ca="1">IFERROR(__xludf.DUMMYFUNCTION("""COMPUTED_VALUE"""),"Vålerenga Trolls")</f>
        <v>Vålerenga Trolls</v>
      </c>
      <c r="H26" s="6" t="str">
        <f ca="1">IFERROR(__xludf.DUMMYFUNCTION("""COMPUTED_VALUE"""),"")</f>
        <v/>
      </c>
    </row>
    <row r="27" spans="1:8" ht="12.75" x14ac:dyDescent="0.2">
      <c r="A27" s="6">
        <f ca="1">IFERROR(__xludf.DUMMYFUNCTION("""COMPUTED_VALUE"""),7)</f>
        <v>7</v>
      </c>
      <c r="B27" s="7">
        <f ca="1">IFERROR(__xludf.DUMMYFUNCTION("""COMPUTED_VALUE"""),44101)</f>
        <v>44101</v>
      </c>
      <c r="C27" s="8">
        <f ca="1">IFERROR(__xludf.DUMMYFUNCTION("""COMPUTED_VALUE"""),0.58333333333212)</f>
        <v>0.58333333333212001</v>
      </c>
      <c r="D27" s="6" t="str">
        <f ca="1">IFERROR(__xludf.DUMMYFUNCTION("""COMPUTED_VALUE"""),"U17")</f>
        <v>U17</v>
      </c>
      <c r="E27" s="6" t="str">
        <f ca="1">IFERROR(__xludf.DUMMYFUNCTION("""COMPUTED_VALUE"""),"Gommerud")</f>
        <v>Gommerud</v>
      </c>
      <c r="F27" s="6" t="str">
        <f ca="1">IFERROR(__xludf.DUMMYFUNCTION("""COMPUTED_VALUE"""),"BVHI IF Ironmen")</f>
        <v>BVHI IF Ironmen</v>
      </c>
      <c r="G27" s="6" t="str">
        <f ca="1">IFERROR(__xludf.DUMMYFUNCTION("""COMPUTED_VALUE"""),"Eidsvoll 1814's")</f>
        <v>Eidsvoll 1814's</v>
      </c>
      <c r="H27" s="6" t="str">
        <f ca="1">IFERROR(__xludf.DUMMYFUNCTION("""COMPUTED_VALUE"""),"")</f>
        <v/>
      </c>
    </row>
    <row r="28" spans="1:8" ht="12.75" x14ac:dyDescent="0.2">
      <c r="A28" s="6">
        <f ca="1">IFERROR(__xludf.DUMMYFUNCTION("""COMPUTED_VALUE"""),7)</f>
        <v>7</v>
      </c>
      <c r="B28" s="7">
        <f ca="1">IFERROR(__xludf.DUMMYFUNCTION("""COMPUTED_VALUE"""),44101)</f>
        <v>44101</v>
      </c>
      <c r="C28" s="8">
        <f ca="1">IFERROR(__xludf.DUMMYFUNCTION("""COMPUTED_VALUE"""),0.58333333333212)</f>
        <v>0.58333333333212001</v>
      </c>
      <c r="D28" s="6" t="str">
        <f ca="1">IFERROR(__xludf.DUMMYFUNCTION("""COMPUTED_VALUE"""),"U17")</f>
        <v>U17</v>
      </c>
      <c r="E28" s="6" t="str">
        <f ca="1">IFERROR(__xludf.DUMMYFUNCTION("""COMPUTED_VALUE"""),"Frogner")</f>
        <v>Frogner</v>
      </c>
      <c r="F28" s="6" t="str">
        <f ca="1">IFERROR(__xludf.DUMMYFUNCTION("""COMPUTED_VALUE"""),"Oslo Vikings")</f>
        <v>Oslo Vikings</v>
      </c>
      <c r="G28" s="6" t="str">
        <f ca="1">IFERROR(__xludf.DUMMYFUNCTION("""COMPUTED_VALUE"""),"Vålerenga Trolls")</f>
        <v>Vålerenga Trolls</v>
      </c>
      <c r="H28" s="6" t="str">
        <f ca="1">IFERROR(__xludf.DUMMYFUNCTION("""COMPUTED_VALUE"""),"")</f>
        <v/>
      </c>
    </row>
    <row r="29" spans="1:8" ht="5.0999999999999996" customHeight="1" x14ac:dyDescent="0.2">
      <c r="A29" s="6" t="str">
        <f ca="1">IFERROR(__xludf.DUMMYFUNCTION("""COMPUTED_VALUE"""),"")</f>
        <v/>
      </c>
      <c r="B29" s="7" t="str">
        <f ca="1">IFERROR(__xludf.DUMMYFUNCTION("""COMPUTED_VALUE"""),"")</f>
        <v/>
      </c>
      <c r="C29" s="8" t="str">
        <f ca="1">IFERROR(__xludf.DUMMYFUNCTION("""COMPUTED_VALUE"""),"")</f>
        <v/>
      </c>
      <c r="D29" s="6" t="str">
        <f ca="1">IFERROR(__xludf.DUMMYFUNCTION("""COMPUTED_VALUE"""),"")</f>
        <v/>
      </c>
      <c r="E29" s="6" t="str">
        <f ca="1">IFERROR(__xludf.DUMMYFUNCTION("""COMPUTED_VALUE"""),"")</f>
        <v/>
      </c>
      <c r="F29" s="6" t="str">
        <f ca="1">IFERROR(__xludf.DUMMYFUNCTION("""COMPUTED_VALUE"""),"")</f>
        <v/>
      </c>
      <c r="G29" s="6" t="str">
        <f ca="1">IFERROR(__xludf.DUMMYFUNCTION("""COMPUTED_VALUE"""),"")</f>
        <v/>
      </c>
      <c r="H29" s="6" t="str">
        <f ca="1">IFERROR(__xludf.DUMMYFUNCTION("""COMPUTED_VALUE"""),"")</f>
        <v/>
      </c>
    </row>
    <row r="30" spans="1:8" ht="12.75" x14ac:dyDescent="0.2">
      <c r="A30" s="6">
        <f ca="1">IFERROR(__xludf.DUMMYFUNCTION("""COMPUTED_VALUE"""),8)</f>
        <v>8</v>
      </c>
      <c r="B30" s="7">
        <f ca="1">IFERROR(__xludf.DUMMYFUNCTION("""COMPUTED_VALUE"""),44107)</f>
        <v>44107</v>
      </c>
      <c r="C30" s="8">
        <f ca="1">IFERROR(__xludf.DUMMYFUNCTION("""COMPUTED_VALUE"""),0.58333333333212)</f>
        <v>0.58333333333212001</v>
      </c>
      <c r="D30" s="6" t="str">
        <f ca="1">IFERROR(__xludf.DUMMYFUNCTION("""COMPUTED_VALUE"""),"U17")</f>
        <v>U17</v>
      </c>
      <c r="E30" s="6" t="str">
        <f ca="1">IFERROR(__xludf.DUMMYFUNCTION("""COMPUTED_VALUE"""),"Frogner")</f>
        <v>Frogner</v>
      </c>
      <c r="F30" s="6" t="str">
        <f ca="1">IFERROR(__xludf.DUMMYFUNCTION("""COMPUTED_VALUE"""),"Vålerenga Trolls")</f>
        <v>Vålerenga Trolls</v>
      </c>
      <c r="G30" s="6" t="str">
        <f ca="1">IFERROR(__xludf.DUMMYFUNCTION("""COMPUTED_VALUE"""),"BVHI IF Ironmen")</f>
        <v>BVHI IF Ironmen</v>
      </c>
      <c r="H30" s="6" t="str">
        <f ca="1">IFERROR(__xludf.DUMMYFUNCTION("""COMPUTED_VALUE"""),"")</f>
        <v/>
      </c>
    </row>
    <row r="31" spans="1:8" ht="12.75" x14ac:dyDescent="0.2">
      <c r="A31" s="6">
        <f ca="1">IFERROR(__xludf.DUMMYFUNCTION("""COMPUTED_VALUE"""),8)</f>
        <v>8</v>
      </c>
      <c r="B31" s="7">
        <f ca="1">IFERROR(__xludf.DUMMYFUNCTION("""COMPUTED_VALUE"""),44107)</f>
        <v>44107</v>
      </c>
      <c r="C31" s="8">
        <f ca="1">IFERROR(__xludf.DUMMYFUNCTION("""COMPUTED_VALUE"""),0.58333333333212)</f>
        <v>0.58333333333212001</v>
      </c>
      <c r="D31" s="6" t="str">
        <f ca="1">IFERROR(__xludf.DUMMYFUNCTION("""COMPUTED_VALUE"""),"U17")</f>
        <v>U17</v>
      </c>
      <c r="E31" s="6" t="str">
        <f ca="1">IFERROR(__xludf.DUMMYFUNCTION("""COMPUTED_VALUE"""),"Bøn")</f>
        <v>Bøn</v>
      </c>
      <c r="F31" s="6" t="str">
        <f ca="1">IFERROR(__xludf.DUMMYFUNCTION("""COMPUTED_VALUE"""),"Eidsvoll 1814's")</f>
        <v>Eidsvoll 1814's</v>
      </c>
      <c r="G31" s="6" t="str">
        <f ca="1">IFERROR(__xludf.DUMMYFUNCTION("""COMPUTED_VALUE"""),"Oslo Vikings")</f>
        <v>Oslo Vikings</v>
      </c>
      <c r="H31" s="6" t="str">
        <f ca="1">IFERROR(__xludf.DUMMYFUNCTION("""COMPUTED_VALUE"""),"")</f>
        <v/>
      </c>
    </row>
    <row r="32" spans="1:8" ht="12.75" x14ac:dyDescent="0.2">
      <c r="A32" s="67">
        <f ca="1">IFERROR(__xludf.DUMMYFUNCTION("""COMPUTED_VALUE"""),8)</f>
        <v>8</v>
      </c>
      <c r="B32" s="68">
        <f ca="1">IFERROR(__xludf.DUMMYFUNCTION("""COMPUTED_VALUE"""),44108)</f>
        <v>44108</v>
      </c>
      <c r="C32" s="69" t="str">
        <f ca="1">IFERROR(__xludf.DUMMYFUNCTION("""COMPUTED_VALUE"""),"")</f>
        <v/>
      </c>
      <c r="D32" s="67" t="str">
        <f ca="1">IFERROR(__xludf.DUMMYFUNCTION("""COMPUTED_VALUE"""),"")</f>
        <v/>
      </c>
      <c r="E32" s="67" t="str">
        <f ca="1">IFERROR(__xludf.DUMMYFUNCTION("""COMPUTED_VALUE"""),"")</f>
        <v/>
      </c>
      <c r="F32" s="67" t="str">
        <f ca="1">IFERROR(__xludf.DUMMYFUNCTION("""COMPUTED_VALUE"""),"høstferie")</f>
        <v>høstferie</v>
      </c>
      <c r="G32" s="67" t="str">
        <f ca="1">IFERROR(__xludf.DUMMYFUNCTION("""COMPUTED_VALUE"""),"")</f>
        <v/>
      </c>
      <c r="H32" s="67" t="str">
        <f ca="1">IFERROR(__xludf.DUMMYFUNCTION("""COMPUTED_VALUE"""),"")</f>
        <v/>
      </c>
    </row>
    <row r="33" spans="1:8" ht="5.0999999999999996" customHeight="1" x14ac:dyDescent="0.2">
      <c r="A33" s="6" t="str">
        <f ca="1">IFERROR(__xludf.DUMMYFUNCTION("""COMPUTED_VALUE"""),"")</f>
        <v/>
      </c>
      <c r="B33" s="7" t="str">
        <f ca="1">IFERROR(__xludf.DUMMYFUNCTION("""COMPUTED_VALUE"""),"")</f>
        <v/>
      </c>
      <c r="C33" s="8" t="str">
        <f ca="1">IFERROR(__xludf.DUMMYFUNCTION("""COMPUTED_VALUE"""),"")</f>
        <v/>
      </c>
      <c r="D33" s="6" t="str">
        <f ca="1">IFERROR(__xludf.DUMMYFUNCTION("""COMPUTED_VALUE"""),"")</f>
        <v/>
      </c>
      <c r="E33" s="6" t="str">
        <f ca="1">IFERROR(__xludf.DUMMYFUNCTION("""COMPUTED_VALUE"""),"")</f>
        <v/>
      </c>
      <c r="F33" s="6" t="str">
        <f ca="1">IFERROR(__xludf.DUMMYFUNCTION("""COMPUTED_VALUE"""),"")</f>
        <v/>
      </c>
      <c r="G33" s="6" t="str">
        <f ca="1">IFERROR(__xludf.DUMMYFUNCTION("""COMPUTED_VALUE"""),"")</f>
        <v/>
      </c>
      <c r="H33" s="6" t="str">
        <f ca="1">IFERROR(__xludf.DUMMYFUNCTION("""COMPUTED_VALUE"""),"")</f>
        <v/>
      </c>
    </row>
    <row r="34" spans="1:8" ht="12.75" x14ac:dyDescent="0.2">
      <c r="A34" s="6">
        <f ca="1">IFERROR(__xludf.DUMMYFUNCTION("""COMPUTED_VALUE"""),9)</f>
        <v>9</v>
      </c>
      <c r="B34" s="7">
        <f ca="1">IFERROR(__xludf.DUMMYFUNCTION("""COMPUTED_VALUE"""),44114)</f>
        <v>44114</v>
      </c>
      <c r="C34" s="8">
        <f ca="1">IFERROR(__xludf.DUMMYFUNCTION("""COMPUTED_VALUE"""),0.58333333333212)</f>
        <v>0.58333333333212001</v>
      </c>
      <c r="D34" s="6" t="str">
        <f ca="1">IFERROR(__xludf.DUMMYFUNCTION("""COMPUTED_VALUE"""),"U15")</f>
        <v>U15</v>
      </c>
      <c r="E34" s="6" t="str">
        <f ca="1">IFERROR(__xludf.DUMMYFUNCTION("""COMPUTED_VALUE"""),"Rolland")</f>
        <v>Rolland</v>
      </c>
      <c r="F34" s="6" t="str">
        <f ca="1">IFERROR(__xludf.DUMMYFUNCTION("""COMPUTED_VALUE"""),"Åsane Seahawks")</f>
        <v>Åsane Seahawks</v>
      </c>
      <c r="G34" s="6" t="str">
        <f ca="1">IFERROR(__xludf.DUMMYFUNCTION("""COMPUTED_VALUE"""),"Vålerenga Trolls")</f>
        <v>Vålerenga Trolls</v>
      </c>
      <c r="H34" s="6" t="str">
        <f ca="1">IFERROR(__xludf.DUMMYFUNCTION("""COMPUTED_VALUE"""),"")</f>
        <v/>
      </c>
    </row>
    <row r="35" spans="1:8" ht="12.75" x14ac:dyDescent="0.2">
      <c r="A35" s="6">
        <f ca="1">IFERROR(__xludf.DUMMYFUNCTION("""COMPUTED_VALUE"""),9)</f>
        <v>9</v>
      </c>
      <c r="B35" s="7">
        <f ca="1">IFERROR(__xludf.DUMMYFUNCTION("""COMPUTED_VALUE"""),44115)</f>
        <v>44115</v>
      </c>
      <c r="C35" s="8" t="str">
        <f ca="1">IFERROR(__xludf.DUMMYFUNCTION("""COMPUTED_VALUE"""),"")</f>
        <v/>
      </c>
      <c r="D35" s="6" t="str">
        <f ca="1">IFERROR(__xludf.DUMMYFUNCTION("""COMPUTED_VALUE"""),"")</f>
        <v/>
      </c>
      <c r="E35" s="6" t="str">
        <f ca="1">IFERROR(__xludf.DUMMYFUNCTION("""COMPUTED_VALUE"""),"")</f>
        <v/>
      </c>
      <c r="F35" s="6" t="str">
        <f ca="1">IFERROR(__xludf.DUMMYFUNCTION("""COMPUTED_VALUE"""),"Landslag")</f>
        <v>Landslag</v>
      </c>
      <c r="G35" s="6" t="str">
        <f ca="1">IFERROR(__xludf.DUMMYFUNCTION("""COMPUTED_VALUE"""),"")</f>
        <v/>
      </c>
      <c r="H35" s="6" t="str">
        <f ca="1">IFERROR(__xludf.DUMMYFUNCTION("""COMPUTED_VALUE"""),"")</f>
        <v/>
      </c>
    </row>
    <row r="36" spans="1:8" ht="12.75" x14ac:dyDescent="0.2">
      <c r="A36" s="6">
        <f ca="1">IFERROR(__xludf.DUMMYFUNCTION("""COMPUTED_VALUE"""),9)</f>
        <v>9</v>
      </c>
      <c r="B36" s="7">
        <f ca="1">IFERROR(__xludf.DUMMYFUNCTION("""COMPUTED_VALUE"""),44115)</f>
        <v>44115</v>
      </c>
      <c r="C36" s="8">
        <f ca="1">IFERROR(__xludf.DUMMYFUNCTION("""COMPUTED_VALUE"""),0.58333333333212)</f>
        <v>0.58333333333212001</v>
      </c>
      <c r="D36" s="6" t="str">
        <f ca="1">IFERROR(__xludf.DUMMYFUNCTION("""COMPUTED_VALUE"""),"U15")</f>
        <v>U15</v>
      </c>
      <c r="E36" s="6" t="str">
        <f ca="1">IFERROR(__xludf.DUMMYFUNCTION("""COMPUTED_VALUE"""),"Vigernesjordet")</f>
        <v>Vigernesjordet</v>
      </c>
      <c r="F36" s="6" t="str">
        <f ca="1">IFERROR(__xludf.DUMMYFUNCTION("""COMPUTED_VALUE"""),"Lillestrøm Starfighters")</f>
        <v>Lillestrøm Starfighters</v>
      </c>
      <c r="G36" s="6" t="str">
        <f ca="1">IFERROR(__xludf.DUMMYFUNCTION("""COMPUTED_VALUE"""),"BVHI IF Ironmen")</f>
        <v>BVHI IF Ironmen</v>
      </c>
      <c r="H36" s="6" t="str">
        <f ca="1">IFERROR(__xludf.DUMMYFUNCTION("""COMPUTED_VALUE"""),"")</f>
        <v/>
      </c>
    </row>
    <row r="37" spans="1:8" ht="5.0999999999999996" customHeight="1" x14ac:dyDescent="0.2">
      <c r="A37" s="6" t="str">
        <f ca="1">IFERROR(__xludf.DUMMYFUNCTION("""COMPUTED_VALUE"""),"")</f>
        <v/>
      </c>
      <c r="B37" s="7" t="str">
        <f ca="1">IFERROR(__xludf.DUMMYFUNCTION("""COMPUTED_VALUE"""),"")</f>
        <v/>
      </c>
      <c r="C37" s="8" t="str">
        <f ca="1">IFERROR(__xludf.DUMMYFUNCTION("""COMPUTED_VALUE"""),"")</f>
        <v/>
      </c>
      <c r="D37" s="6" t="str">
        <f ca="1">IFERROR(__xludf.DUMMYFUNCTION("""COMPUTED_VALUE"""),"")</f>
        <v/>
      </c>
      <c r="E37" s="6" t="str">
        <f ca="1">IFERROR(__xludf.DUMMYFUNCTION("""COMPUTED_VALUE"""),"")</f>
        <v/>
      </c>
      <c r="F37" s="6" t="str">
        <f ca="1">IFERROR(__xludf.DUMMYFUNCTION("""COMPUTED_VALUE"""),"")</f>
        <v/>
      </c>
      <c r="G37" s="6" t="str">
        <f ca="1">IFERROR(__xludf.DUMMYFUNCTION("""COMPUTED_VALUE"""),"")</f>
        <v/>
      </c>
      <c r="H37" s="6" t="str">
        <f ca="1">IFERROR(__xludf.DUMMYFUNCTION("""COMPUTED_VALUE"""),"")</f>
        <v/>
      </c>
    </row>
    <row r="38" spans="1:8" ht="12.75" x14ac:dyDescent="0.2">
      <c r="A38" s="70">
        <f ca="1">IFERROR(__xludf.DUMMYFUNCTION("""COMPUTED_VALUE"""),10)</f>
        <v>10</v>
      </c>
      <c r="B38" s="71">
        <f ca="1">IFERROR(__xludf.DUMMYFUNCTION("""COMPUTED_VALUE"""),44122)</f>
        <v>44122</v>
      </c>
      <c r="C38" s="72" t="str">
        <f ca="1">IFERROR(__xludf.DUMMYFUNCTION("""COMPUTED_VALUE"""),"")</f>
        <v/>
      </c>
      <c r="D38" s="70" t="str">
        <f ca="1">IFERROR(__xludf.DUMMYFUNCTION("""COMPUTED_VALUE"""),"")</f>
        <v/>
      </c>
      <c r="E38" s="70" t="str">
        <f ca="1">IFERROR(__xludf.DUMMYFUNCTION("""COMPUTED_VALUE"""),"")</f>
        <v/>
      </c>
      <c r="F38" s="70" t="s">
        <v>55</v>
      </c>
      <c r="G38" s="70" t="str">
        <f ca="1">IFERROR(__xludf.DUMMYFUNCTION("""COMPUTED_VALUE"""),"")</f>
        <v/>
      </c>
      <c r="H38" s="70" t="str">
        <f ca="1">IFERROR(__xludf.DUMMYFUNCTION("""COMPUTED_VALUE"""),"")</f>
        <v/>
      </c>
    </row>
    <row r="39" spans="1:8" ht="5.0999999999999996" customHeight="1" x14ac:dyDescent="0.2">
      <c r="A39" s="73" t="str">
        <f ca="1">IFERROR(__xludf.DUMMYFUNCTION("""COMPUTED_VALUE"""),"")</f>
        <v/>
      </c>
      <c r="B39" s="74" t="str">
        <f ca="1">IFERROR(__xludf.DUMMYFUNCTION("""COMPUTED_VALUE"""),"")</f>
        <v/>
      </c>
      <c r="C39" s="75" t="str">
        <f ca="1">IFERROR(__xludf.DUMMYFUNCTION("""COMPUTED_VALUE"""),"")</f>
        <v/>
      </c>
      <c r="D39" s="73" t="str">
        <f ca="1">IFERROR(__xludf.DUMMYFUNCTION("""COMPUTED_VALUE"""),"")</f>
        <v/>
      </c>
      <c r="E39" s="73" t="str">
        <f ca="1">IFERROR(__xludf.DUMMYFUNCTION("""COMPUTED_VALUE"""),"")</f>
        <v/>
      </c>
      <c r="F39" s="73" t="str">
        <f ca="1">IFERROR(__xludf.DUMMYFUNCTION("""COMPUTED_VALUE"""),"")</f>
        <v/>
      </c>
      <c r="G39" s="73" t="str">
        <f ca="1">IFERROR(__xludf.DUMMYFUNCTION("""COMPUTED_VALUE"""),"")</f>
        <v/>
      </c>
      <c r="H39" s="73" t="str">
        <f ca="1">IFERROR(__xludf.DUMMYFUNCTION("""COMPUTED_VALUE"""),"")</f>
        <v/>
      </c>
    </row>
    <row r="40" spans="1:8" ht="12.75" x14ac:dyDescent="0.2">
      <c r="A40" s="6">
        <f ca="1">IFERROR(__xludf.DUMMYFUNCTION("""COMPUTED_VALUE"""),11)</f>
        <v>11</v>
      </c>
      <c r="B40" s="7">
        <f ca="1">IFERROR(__xludf.DUMMYFUNCTION("""COMPUTED_VALUE"""),44128)</f>
        <v>44128</v>
      </c>
      <c r="C40" s="8" t="s">
        <v>65</v>
      </c>
      <c r="D40" s="6" t="s">
        <v>69</v>
      </c>
      <c r="E40" s="6" t="s">
        <v>65</v>
      </c>
      <c r="F40" s="6" t="s">
        <v>65</v>
      </c>
      <c r="G40" s="6" t="s">
        <v>65</v>
      </c>
      <c r="H40" s="6" t="s">
        <v>68</v>
      </c>
    </row>
    <row r="41" spans="1:8" ht="12.75" x14ac:dyDescent="0.2">
      <c r="A41" s="6">
        <f ca="1">IFERROR(__xludf.DUMMYFUNCTION("""COMPUTED_VALUE"""),11)</f>
        <v>11</v>
      </c>
      <c r="B41" s="7" t="s">
        <v>66</v>
      </c>
      <c r="C41" s="8" t="s">
        <v>65</v>
      </c>
      <c r="D41" s="6" t="s">
        <v>67</v>
      </c>
      <c r="E41" s="6" t="s">
        <v>65</v>
      </c>
      <c r="F41" s="6" t="s">
        <v>65</v>
      </c>
      <c r="G41" s="6" t="s">
        <v>65</v>
      </c>
      <c r="H41" s="6" t="s">
        <v>68</v>
      </c>
    </row>
    <row r="42" spans="1:8" ht="5.0999999999999996" customHeight="1" x14ac:dyDescent="0.2">
      <c r="A42" s="6" t="str">
        <f ca="1">IFERROR(__xludf.DUMMYFUNCTION("""COMPUTED_VALUE"""),"")</f>
        <v/>
      </c>
      <c r="B42" s="6" t="str">
        <f ca="1">IFERROR(__xludf.DUMMYFUNCTION("""COMPUTED_VALUE"""),"")</f>
        <v/>
      </c>
      <c r="C42" s="6" t="str">
        <f ca="1">IFERROR(__xludf.DUMMYFUNCTION("""COMPUTED_VALUE"""),"")</f>
        <v/>
      </c>
      <c r="D42" s="6" t="str">
        <f ca="1">IFERROR(__xludf.DUMMYFUNCTION("""COMPUTED_VALUE"""),"")</f>
        <v/>
      </c>
      <c r="E42" s="6" t="str">
        <f ca="1">IFERROR(__xludf.DUMMYFUNCTION("""COMPUTED_VALUE"""),"")</f>
        <v/>
      </c>
      <c r="F42" s="6" t="str">
        <f ca="1">IFERROR(__xludf.DUMMYFUNCTION("""COMPUTED_VALUE"""),"")</f>
        <v/>
      </c>
      <c r="G42" s="6" t="str">
        <f ca="1">IFERROR(__xludf.DUMMYFUNCTION("""COMPUTED_VALUE"""),"")</f>
        <v/>
      </c>
      <c r="H42" s="6" t="str">
        <f ca="1">IFERROR(__xludf.DUMMYFUNCTION("""COMPUTED_VALUE"""),"")</f>
        <v/>
      </c>
    </row>
    <row r="43" spans="1:8" ht="12.75" x14ac:dyDescent="0.2">
      <c r="A43" s="6">
        <v>12</v>
      </c>
      <c r="B43" s="6" t="s">
        <v>64</v>
      </c>
      <c r="C43" s="6" t="s">
        <v>65</v>
      </c>
      <c r="D43" s="6" t="s">
        <v>67</v>
      </c>
      <c r="E43" s="6" t="s">
        <v>65</v>
      </c>
      <c r="F43" s="6" t="s">
        <v>65</v>
      </c>
      <c r="G43" s="6" t="s">
        <v>65</v>
      </c>
      <c r="H43" s="6" t="s">
        <v>70</v>
      </c>
    </row>
    <row r="44" spans="1:8" ht="12.75" x14ac:dyDescent="0.2">
      <c r="A44" s="6">
        <v>12</v>
      </c>
      <c r="B44" s="6" t="s">
        <v>64</v>
      </c>
      <c r="C44" s="6" t="s">
        <v>65</v>
      </c>
      <c r="D44" s="6" t="s">
        <v>67</v>
      </c>
      <c r="E44" s="6" t="s">
        <v>65</v>
      </c>
      <c r="F44" s="6" t="s">
        <v>65</v>
      </c>
      <c r="G44" s="6" t="s">
        <v>65</v>
      </c>
      <c r="H44" s="6" t="s">
        <v>71</v>
      </c>
    </row>
  </sheetData>
  <conditionalFormatting sqref="B1">
    <cfRule type="expression" dxfId="58" priority="1">
      <formula>WEEKDAY(B1,2)&gt;6</formula>
    </cfRule>
  </conditionalFormatting>
  <conditionalFormatting sqref="B1">
    <cfRule type="expression" dxfId="57" priority="2">
      <formula>WEEKDAY(B1,2)&lt;6</formula>
    </cfRule>
  </conditionalFormatting>
  <conditionalFormatting sqref="A1:H44">
    <cfRule type="expression" dxfId="56" priority="3">
      <formula>INDIRECT("d"&amp;ROW())=""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2301-75EE-4D0C-845B-106FC0B7B00F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53"/>
  <sheetViews>
    <sheetView workbookViewId="0">
      <selection activeCell="M38" sqref="M38"/>
    </sheetView>
  </sheetViews>
  <sheetFormatPr baseColWidth="10" defaultColWidth="14.42578125" defaultRowHeight="15.75" customHeight="1" x14ac:dyDescent="0.2"/>
  <cols>
    <col min="1" max="1" width="9.7109375" customWidth="1"/>
    <col min="3" max="3" width="9.28515625" customWidth="1"/>
    <col min="5" max="5" width="15.28515625" customWidth="1"/>
    <col min="6" max="6" width="28.140625" customWidth="1"/>
    <col min="7" max="7" width="28.5703125" customWidth="1"/>
    <col min="8" max="8" width="29" customWidth="1"/>
  </cols>
  <sheetData>
    <row r="1" spans="1:8" x14ac:dyDescent="0.25">
      <c r="A1" s="1" t="str">
        <f ca="1">IFERROR(__xludf.DUMMYFUNCTION("IMPORTRANGE(""https://docs.google.com/spreadsheets/d/1Wsn3vwUw_5rII1yVITZhNSfftaFFehIZA1rQlR4lnLE"", ""Master Super Auto!A:H"")"),"Helg")</f>
        <v>Helg</v>
      </c>
      <c r="B1" s="2" t="str">
        <f ca="1">IFERROR(__xludf.DUMMYFUNCTION("""COMPUTED_VALUE"""),"Dato")</f>
        <v>Dato</v>
      </c>
      <c r="C1" s="3" t="str">
        <f ca="1">IFERROR(__xludf.DUMMYFUNCTION("""COMPUTED_VALUE"""),"Kl")</f>
        <v>Kl</v>
      </c>
      <c r="D1" s="1" t="str">
        <f ca="1">IFERROR(__xludf.DUMMYFUNCTION("""COMPUTED_VALUE"""),"Serie")</f>
        <v>Serie</v>
      </c>
      <c r="E1" s="1" t="str">
        <f ca="1">IFERROR(__xludf.DUMMYFUNCTION("""COMPUTED_VALUE"""),"Bane")</f>
        <v>Bane</v>
      </c>
      <c r="F1" s="1" t="str">
        <f ca="1">IFERROR(__xludf.DUMMYFUNCTION("""COMPUTED_VALUE"""),"Hjemmelag")</f>
        <v>Hjemmelag</v>
      </c>
      <c r="G1" s="1" t="str">
        <f ca="1">IFERROR(__xludf.DUMMYFUNCTION("""COMPUTED_VALUE"""),"Bortelag")</f>
        <v>Bortelag</v>
      </c>
      <c r="H1" s="1" t="str">
        <f ca="1">IFERROR(__xludf.DUMMYFUNCTION("""COMPUTED_VALUE"""),"Kommentar")</f>
        <v>Kommentar</v>
      </c>
    </row>
    <row r="2" spans="1:8" ht="5.0999999999999996" customHeight="1" x14ac:dyDescent="0.2">
      <c r="A2" t="str">
        <f ca="1">IFERROR(__xludf.DUMMYFUNCTION("""COMPUTED_VALUE"""),"")</f>
        <v/>
      </c>
      <c r="B2" s="4" t="str">
        <f ca="1">IFERROR(__xludf.DUMMYFUNCTION("""COMPUTED_VALUE"""),"")</f>
        <v/>
      </c>
      <c r="C2" s="5" t="str">
        <f ca="1">IFERROR(__xludf.DUMMYFUNCTION("""COMPUTED_VALUE"""),"")</f>
        <v/>
      </c>
      <c r="D2" t="str">
        <f ca="1">IFERROR(__xludf.DUMMYFUNCTION("""COMPUTED_VALUE"""),"")</f>
        <v/>
      </c>
      <c r="E2" t="str">
        <f ca="1">IFERROR(__xludf.DUMMYFUNCTION("""COMPUTED_VALUE"""),"")</f>
        <v/>
      </c>
      <c r="F2" t="str">
        <f ca="1">IFERROR(__xludf.DUMMYFUNCTION("""COMPUTED_VALUE"""),"")</f>
        <v/>
      </c>
      <c r="G2" t="str">
        <f ca="1">IFERROR(__xludf.DUMMYFUNCTION("""COMPUTED_VALUE"""),"")</f>
        <v/>
      </c>
      <c r="H2" t="str">
        <f ca="1">IFERROR(__xludf.DUMMYFUNCTION("""COMPUTED_VALUE"""),"")</f>
        <v/>
      </c>
    </row>
    <row r="3" spans="1:8" ht="15.75" customHeight="1" x14ac:dyDescent="0.2">
      <c r="A3" s="6">
        <f ca="1">IFERROR(__xludf.DUMMYFUNCTION("""COMPUTED_VALUE"""),1)</f>
        <v>1</v>
      </c>
      <c r="B3" s="7">
        <f ca="1">IFERROR(__xludf.DUMMYFUNCTION("""COMPUTED_VALUE"""),44086)</f>
        <v>44086</v>
      </c>
      <c r="C3" s="8">
        <f ca="1">IFERROR(__xludf.DUMMYFUNCTION("""COMPUTED_VALUE"""),0.58333333333212)</f>
        <v>0.58333333333212001</v>
      </c>
      <c r="D3" s="6" t="str">
        <f ca="1">IFERROR(__xludf.DUMMYFUNCTION("""COMPUTED_VALUE"""),"D1")</f>
        <v>D1</v>
      </c>
      <c r="E3" s="6" t="str">
        <f ca="1">IFERROR(__xludf.DUMMYFUNCTION("""COMPUTED_VALUE"""),"Vigernesjordet")</f>
        <v>Vigernesjordet</v>
      </c>
      <c r="F3" s="6" t="str">
        <f ca="1">IFERROR(__xludf.DUMMYFUNCTION("""COMPUTED_VALUE"""),"Lillestrøm Starfighters")</f>
        <v>Lillestrøm Starfighters</v>
      </c>
      <c r="G3" s="6" t="str">
        <f ca="1">IFERROR(__xludf.DUMMYFUNCTION("""COMPUTED_VALUE"""),"Tønsberg Raiders")</f>
        <v>Tønsberg Raiders</v>
      </c>
      <c r="H3" s="6" t="str">
        <f ca="1">IFERROR(__xludf.DUMMYFUNCTION("""COMPUTED_VALUE"""),"")</f>
        <v/>
      </c>
    </row>
    <row r="4" spans="1:8" ht="15.75" customHeight="1" x14ac:dyDescent="0.2">
      <c r="A4" s="6">
        <f ca="1">IFERROR(__xludf.DUMMYFUNCTION("""COMPUTED_VALUE"""),1)</f>
        <v>1</v>
      </c>
      <c r="B4" s="7">
        <f ca="1">IFERROR(__xludf.DUMMYFUNCTION("""COMPUTED_VALUE"""),44086)</f>
        <v>44086</v>
      </c>
      <c r="C4" s="8">
        <f ca="1">IFERROR(__xludf.DUMMYFUNCTION("""COMPUTED_VALUE"""),0.58333333333212)</f>
        <v>0.58333333333212001</v>
      </c>
      <c r="D4" s="6" t="str">
        <f ca="1">IFERROR(__xludf.DUMMYFUNCTION("""COMPUTED_VALUE"""),"D2")</f>
        <v>D2</v>
      </c>
      <c r="E4" s="6" t="str">
        <f ca="1">IFERROR(__xludf.DUMMYFUNCTION("""COMPUTED_VALUE"""),"Sofiemyr")</f>
        <v>Sofiemyr</v>
      </c>
      <c r="F4" s="6" t="str">
        <f ca="1">IFERROR(__xludf.DUMMYFUNCTION("""COMPUTED_VALUE"""),"Kolbotn Hunters")</f>
        <v>Kolbotn Hunters</v>
      </c>
      <c r="G4" s="6" t="str">
        <f ca="1">IFERROR(__xludf.DUMMYFUNCTION("""COMPUTED_VALUE"""),"Åsane Seahawks")</f>
        <v>Åsane Seahawks</v>
      </c>
      <c r="H4" s="6" t="str">
        <f ca="1">IFERROR(__xludf.DUMMYFUNCTION("""COMPUTED_VALUE"""),"")</f>
        <v/>
      </c>
    </row>
    <row r="5" spans="1:8" ht="15.75" customHeight="1" x14ac:dyDescent="0.2">
      <c r="A5" s="6">
        <f ca="1">IFERROR(__xludf.DUMMYFUNCTION("""COMPUTED_VALUE"""),1)</f>
        <v>1</v>
      </c>
      <c r="B5" s="7">
        <f ca="1">IFERROR(__xludf.DUMMYFUNCTION("""COMPUTED_VALUE"""),44086)</f>
        <v>44086</v>
      </c>
      <c r="C5" s="8">
        <f ca="1">IFERROR(__xludf.DUMMYFUNCTION("""COMPUTED_VALUE"""),0.58333333333212)</f>
        <v>0.58333333333212001</v>
      </c>
      <c r="D5" s="6" t="str">
        <f ca="1">IFERROR(__xludf.DUMMYFUNCTION("""COMPUTED_VALUE"""),"D2")</f>
        <v>D2</v>
      </c>
      <c r="E5" s="6" t="str">
        <f ca="1">IFERROR(__xludf.DUMMYFUNCTION("""COMPUTED_VALUE"""),"(Ålesund)")</f>
        <v>(Ålesund)</v>
      </c>
      <c r="F5" s="6" t="str">
        <f ca="1">IFERROR(__xludf.DUMMYFUNCTION("""COMPUTED_VALUE"""),"Ålesund Phoenix")</f>
        <v>Ålesund Phoenix</v>
      </c>
      <c r="G5" s="6" t="str">
        <f ca="1">IFERROR(__xludf.DUMMYFUNCTION("""COMPUTED_VALUE"""),"Haugesund Hurricanes")</f>
        <v>Haugesund Hurricanes</v>
      </c>
      <c r="H5" s="6" t="str">
        <f ca="1">IFERROR(__xludf.DUMMYFUNCTION("""COMPUTED_VALUE"""),"")</f>
        <v/>
      </c>
    </row>
    <row r="6" spans="1:8" ht="15.75" customHeight="1" x14ac:dyDescent="0.2">
      <c r="A6" s="6">
        <f ca="1">IFERROR(__xludf.DUMMYFUNCTION("""COMPUTED_VALUE"""),1)</f>
        <v>1</v>
      </c>
      <c r="B6" s="7">
        <f ca="1">IFERROR(__xludf.DUMMYFUNCTION("""COMPUTED_VALUE"""),44086)</f>
        <v>44086</v>
      </c>
      <c r="C6" s="8">
        <f ca="1">IFERROR(__xludf.DUMMYFUNCTION("""COMPUTED_VALUE"""),0.58333333333212)</f>
        <v>0.58333333333212001</v>
      </c>
      <c r="D6" s="6" t="str">
        <f ca="1">IFERROR(__xludf.DUMMYFUNCTION("""COMPUTED_VALUE"""),"U17")</f>
        <v>U17</v>
      </c>
      <c r="E6" s="6" t="str">
        <f ca="1">IFERROR(__xludf.DUMMYFUNCTION("""COMPUTED_VALUE"""),"Frogner")</f>
        <v>Frogner</v>
      </c>
      <c r="F6" s="6" t="str">
        <f ca="1">IFERROR(__xludf.DUMMYFUNCTION("""COMPUTED_VALUE"""),"Vålerenga Trolls")</f>
        <v>Vålerenga Trolls</v>
      </c>
      <c r="G6" s="6" t="str">
        <f ca="1">IFERROR(__xludf.DUMMYFUNCTION("""COMPUTED_VALUE"""),"BVHI IF Ironmen")</f>
        <v>BVHI IF Ironmen</v>
      </c>
      <c r="H6" s="6" t="str">
        <f ca="1">IFERROR(__xludf.DUMMYFUNCTION("""COMPUTED_VALUE"""),"")</f>
        <v/>
      </c>
    </row>
    <row r="7" spans="1:8" ht="15.75" customHeight="1" x14ac:dyDescent="0.2">
      <c r="A7" s="6">
        <f ca="1">IFERROR(__xludf.DUMMYFUNCTION("""COMPUTED_VALUE"""),1)</f>
        <v>1</v>
      </c>
      <c r="B7" s="7">
        <f ca="1">IFERROR(__xludf.DUMMYFUNCTION("""COMPUTED_VALUE"""),44087)</f>
        <v>44087</v>
      </c>
      <c r="C7" s="8">
        <f ca="1">IFERROR(__xludf.DUMMYFUNCTION("""COMPUTED_VALUE"""),0.58333333333212)</f>
        <v>0.58333333333212001</v>
      </c>
      <c r="D7" s="6" t="str">
        <f ca="1">IFERROR(__xludf.DUMMYFUNCTION("""COMPUTED_VALUE"""),"ES")</f>
        <v>ES</v>
      </c>
      <c r="E7" s="6" t="str">
        <f ca="1">IFERROR(__xludf.DUMMYFUNCTION("""COMPUTED_VALUE"""),"Frogner")</f>
        <v>Frogner</v>
      </c>
      <c r="F7" s="6" t="str">
        <f ca="1">IFERROR(__xludf.DUMMYFUNCTION("""COMPUTED_VALUE"""),"Oslo Vikings")</f>
        <v>Oslo Vikings</v>
      </c>
      <c r="G7" s="6" t="str">
        <f ca="1">IFERROR(__xludf.DUMMYFUNCTION("""COMPUTED_VALUE"""),"Kristiansand Gladiators")</f>
        <v>Kristiansand Gladiators</v>
      </c>
      <c r="H7" s="6" t="str">
        <f ca="1">IFERROR(__xludf.DUMMYFUNCTION("""COMPUTED_VALUE"""),"")</f>
        <v/>
      </c>
    </row>
    <row r="8" spans="1:8" ht="15.75" customHeight="1" x14ac:dyDescent="0.2">
      <c r="A8" s="6">
        <f ca="1">IFERROR(__xludf.DUMMYFUNCTION("""COMPUTED_VALUE"""),1)</f>
        <v>1</v>
      </c>
      <c r="B8" s="7">
        <f ca="1">IFERROR(__xludf.DUMMYFUNCTION("""COMPUTED_VALUE"""),44087)</f>
        <v>44087</v>
      </c>
      <c r="C8" s="8">
        <f ca="1">IFERROR(__xludf.DUMMYFUNCTION("""COMPUTED_VALUE"""),0.58333333333212)</f>
        <v>0.58333333333212001</v>
      </c>
      <c r="D8" s="6" t="str">
        <f ca="1">IFERROR(__xludf.DUMMYFUNCTION("""COMPUTED_VALUE"""),"U17")</f>
        <v>U17</v>
      </c>
      <c r="E8" s="6" t="str">
        <f ca="1">IFERROR(__xludf.DUMMYFUNCTION("""COMPUTED_VALUE"""),"Frogner")</f>
        <v>Frogner</v>
      </c>
      <c r="F8" s="6" t="str">
        <f ca="1">IFERROR(__xludf.DUMMYFUNCTION("""COMPUTED_VALUE"""),"Oslo Vikings")</f>
        <v>Oslo Vikings</v>
      </c>
      <c r="G8" s="6" t="str">
        <f ca="1">IFERROR(__xludf.DUMMYFUNCTION("""COMPUTED_VALUE"""),"Eidsvoll 1814's")</f>
        <v>Eidsvoll 1814's</v>
      </c>
      <c r="H8" s="6" t="str">
        <f ca="1">IFERROR(__xludf.DUMMYFUNCTION("""COMPUTED_VALUE"""),"")</f>
        <v/>
      </c>
    </row>
    <row r="9" spans="1:8" ht="5.0999999999999996" customHeight="1" x14ac:dyDescent="0.2">
      <c r="A9" s="6" t="str">
        <f ca="1">IFERROR(__xludf.DUMMYFUNCTION("""COMPUTED_VALUE"""),"")</f>
        <v/>
      </c>
      <c r="B9" s="7" t="str">
        <f ca="1">IFERROR(__xludf.DUMMYFUNCTION("""COMPUTED_VALUE"""),"")</f>
        <v/>
      </c>
      <c r="C9" s="8" t="str">
        <f ca="1">IFERROR(__xludf.DUMMYFUNCTION("""COMPUTED_VALUE"""),"")</f>
        <v/>
      </c>
      <c r="D9" s="6" t="str">
        <f ca="1">IFERROR(__xludf.DUMMYFUNCTION("""COMPUTED_VALUE"""),"")</f>
        <v/>
      </c>
      <c r="E9" s="6" t="str">
        <f ca="1">IFERROR(__xludf.DUMMYFUNCTION("""COMPUTED_VALUE"""),"")</f>
        <v/>
      </c>
      <c r="F9" s="6" t="str">
        <f ca="1">IFERROR(__xludf.DUMMYFUNCTION("""COMPUTED_VALUE"""),"")</f>
        <v/>
      </c>
      <c r="G9" s="6" t="str">
        <f ca="1">IFERROR(__xludf.DUMMYFUNCTION("""COMPUTED_VALUE"""),"")</f>
        <v/>
      </c>
      <c r="H9" s="6" t="str">
        <f ca="1">IFERROR(__xludf.DUMMYFUNCTION("""COMPUTED_VALUE"""),"")</f>
        <v/>
      </c>
    </row>
    <row r="10" spans="1:8" ht="15.75" customHeight="1" x14ac:dyDescent="0.2">
      <c r="A10" s="6">
        <f ca="1">IFERROR(__xludf.DUMMYFUNCTION("""COMPUTED_VALUE"""),2)</f>
        <v>2</v>
      </c>
      <c r="B10" s="7">
        <f ca="1">IFERROR(__xludf.DUMMYFUNCTION("""COMPUTED_VALUE"""),44093)</f>
        <v>44093</v>
      </c>
      <c r="C10" s="8">
        <f ca="1">IFERROR(__xludf.DUMMYFUNCTION("""COMPUTED_VALUE"""),0.58333333333212)</f>
        <v>0.58333333333212001</v>
      </c>
      <c r="D10" s="6" t="str">
        <f ca="1">IFERROR(__xludf.DUMMYFUNCTION("""COMPUTED_VALUE"""),"ES")</f>
        <v>ES</v>
      </c>
      <c r="E10" s="6" t="str">
        <f ca="1">IFERROR(__xludf.DUMMYFUNCTION("""COMPUTED_VALUE"""),"Bøn")</f>
        <v>Bøn</v>
      </c>
      <c r="F10" s="6" t="str">
        <f ca="1">IFERROR(__xludf.DUMMYFUNCTION("""COMPUTED_VALUE"""),"Eidsvoll 1814's")</f>
        <v>Eidsvoll 1814's</v>
      </c>
      <c r="G10" s="6" t="str">
        <f ca="1">IFERROR(__xludf.DUMMYFUNCTION("""COMPUTED_VALUE"""),"Kristiansand Gladiators")</f>
        <v>Kristiansand Gladiators</v>
      </c>
      <c r="H10" s="6" t="str">
        <f ca="1">IFERROR(__xludf.DUMMYFUNCTION("""COMPUTED_VALUE"""),"")</f>
        <v/>
      </c>
    </row>
    <row r="11" spans="1:8" ht="15.75" customHeight="1" x14ac:dyDescent="0.2">
      <c r="A11" s="6">
        <f ca="1">IFERROR(__xludf.DUMMYFUNCTION("""COMPUTED_VALUE"""),2)</f>
        <v>2</v>
      </c>
      <c r="B11" s="7">
        <f ca="1">IFERROR(__xludf.DUMMYFUNCTION("""COMPUTED_VALUE"""),44093)</f>
        <v>44093</v>
      </c>
      <c r="C11" s="8">
        <f ca="1">IFERROR(__xludf.DUMMYFUNCTION("""COMPUTED_VALUE"""),0.58333333333212)</f>
        <v>0.58333333333212001</v>
      </c>
      <c r="D11" s="6" t="str">
        <f ca="1">IFERROR(__xludf.DUMMYFUNCTION("""COMPUTED_VALUE"""),"D2")</f>
        <v>D2</v>
      </c>
      <c r="E11" s="6" t="str">
        <f ca="1">IFERROR(__xludf.DUMMYFUNCTION("""COMPUTED_VALUE"""),"Gymnasbanene")</f>
        <v>Gymnasbanene</v>
      </c>
      <c r="F11" s="6" t="str">
        <f ca="1">IFERROR(__xludf.DUMMYFUNCTION("""COMPUTED_VALUE"""),"Haugesund Hurricanes")</f>
        <v>Haugesund Hurricanes</v>
      </c>
      <c r="G11" s="6" t="str">
        <f ca="1">IFERROR(__xludf.DUMMYFUNCTION("""COMPUTED_VALUE"""),"Kolbotn Hunters")</f>
        <v>Kolbotn Hunters</v>
      </c>
      <c r="H11" s="6" t="str">
        <f ca="1">IFERROR(__xludf.DUMMYFUNCTION("""COMPUTED_VALUE"""),"")</f>
        <v/>
      </c>
    </row>
    <row r="12" spans="1:8" ht="15.75" customHeight="1" x14ac:dyDescent="0.2">
      <c r="A12" s="6">
        <f ca="1">IFERROR(__xludf.DUMMYFUNCTION("""COMPUTED_VALUE"""),2)</f>
        <v>2</v>
      </c>
      <c r="B12" s="7">
        <f ca="1">IFERROR(__xludf.DUMMYFUNCTION("""COMPUTED_VALUE"""),44093)</f>
        <v>44093</v>
      </c>
      <c r="C12" s="8">
        <f ca="1">IFERROR(__xludf.DUMMYFUNCTION("""COMPUTED_VALUE"""),0.58333333333212)</f>
        <v>0.58333333333212001</v>
      </c>
      <c r="D12" s="6" t="str">
        <f ca="1">IFERROR(__xludf.DUMMYFUNCTION("""COMPUTED_VALUE"""),"D2")</f>
        <v>D2</v>
      </c>
      <c r="E12" s="6" t="str">
        <f ca="1">IFERROR(__xludf.DUMMYFUNCTION("""COMPUTED_VALUE"""),"(Ålesund)")</f>
        <v>(Ålesund)</v>
      </c>
      <c r="F12" s="6" t="str">
        <f ca="1">IFERROR(__xludf.DUMMYFUNCTION("""COMPUTED_VALUE"""),"Ålesund Phoenix")</f>
        <v>Ålesund Phoenix</v>
      </c>
      <c r="G12" s="6" t="str">
        <f ca="1">IFERROR(__xludf.DUMMYFUNCTION("""COMPUTED_VALUE"""),"Åsane Seahawks")</f>
        <v>Åsane Seahawks</v>
      </c>
      <c r="H12" s="6" t="str">
        <f ca="1">IFERROR(__xludf.DUMMYFUNCTION("""COMPUTED_VALUE"""),"")</f>
        <v/>
      </c>
    </row>
    <row r="13" spans="1:8" ht="15.75" customHeight="1" x14ac:dyDescent="0.2">
      <c r="A13" s="6">
        <f ca="1">IFERROR(__xludf.DUMMYFUNCTION("""COMPUTED_VALUE"""),2)</f>
        <v>2</v>
      </c>
      <c r="B13" s="7">
        <f ca="1">IFERROR(__xludf.DUMMYFUNCTION("""COMPUTED_VALUE"""),44093)</f>
        <v>44093</v>
      </c>
      <c r="C13" s="8">
        <f ca="1">IFERROR(__xludf.DUMMYFUNCTION("""COMPUTED_VALUE"""),0.58333333333212)</f>
        <v>0.58333333333212001</v>
      </c>
      <c r="D13" s="6" t="str">
        <f ca="1">IFERROR(__xludf.DUMMYFUNCTION("""COMPUTED_VALUE"""),"U15")</f>
        <v>U15</v>
      </c>
      <c r="E13" s="6" t="str">
        <f ca="1">IFERROR(__xludf.DUMMYFUNCTION("""COMPUTED_VALUE"""),"Rolland")</f>
        <v>Rolland</v>
      </c>
      <c r="F13" s="6" t="str">
        <f ca="1">IFERROR(__xludf.DUMMYFUNCTION("""COMPUTED_VALUE"""),"Åsane Seahawks")</f>
        <v>Åsane Seahawks</v>
      </c>
      <c r="G13" s="6" t="str">
        <f ca="1">IFERROR(__xludf.DUMMYFUNCTION("""COMPUTED_VALUE"""),"Oslo Vikings")</f>
        <v>Oslo Vikings</v>
      </c>
      <c r="H13" s="6" t="str">
        <f ca="1">IFERROR(__xludf.DUMMYFUNCTION("""COMPUTED_VALUE"""),"")</f>
        <v/>
      </c>
    </row>
    <row r="14" spans="1:8" ht="15.75" customHeight="1" x14ac:dyDescent="0.2">
      <c r="A14" s="6">
        <f ca="1">IFERROR(__xludf.DUMMYFUNCTION("""COMPUTED_VALUE"""),2)</f>
        <v>2</v>
      </c>
      <c r="B14" s="7">
        <f ca="1">IFERROR(__xludf.DUMMYFUNCTION("""COMPUTED_VALUE"""),44094)</f>
        <v>44094</v>
      </c>
      <c r="C14" s="8">
        <f ca="1">IFERROR(__xludf.DUMMYFUNCTION("""COMPUTED_VALUE"""),0.58333333333212)</f>
        <v>0.58333333333212001</v>
      </c>
      <c r="D14" s="6" t="str">
        <f ca="1">IFERROR(__xludf.DUMMYFUNCTION("""COMPUTED_VALUE"""),"D1")</f>
        <v>D1</v>
      </c>
      <c r="E14" s="6" t="str">
        <f ca="1">IFERROR(__xludf.DUMMYFUNCTION("""COMPUTED_VALUE"""),"Gamle Idretten")</f>
        <v>Gamle Idretten</v>
      </c>
      <c r="F14" s="6" t="str">
        <f ca="1">IFERROR(__xludf.DUMMYFUNCTION("""COMPUTED_VALUE"""),"Tønsberg Raiders")</f>
        <v>Tønsberg Raiders</v>
      </c>
      <c r="G14" s="6" t="str">
        <f ca="1">IFERROR(__xludf.DUMMYFUNCTION("""COMPUTED_VALUE"""),"Gjøvik Swans")</f>
        <v>Gjøvik Swans</v>
      </c>
      <c r="H14" s="6" t="str">
        <f ca="1">IFERROR(__xludf.DUMMYFUNCTION("""COMPUTED_VALUE"""),"")</f>
        <v/>
      </c>
    </row>
    <row r="15" spans="1:8" ht="15.75" customHeight="1" x14ac:dyDescent="0.2">
      <c r="A15" s="6">
        <f ca="1">IFERROR(__xludf.DUMMYFUNCTION("""COMPUTED_VALUE"""),2)</f>
        <v>2</v>
      </c>
      <c r="B15" s="7">
        <f ca="1">IFERROR(__xludf.DUMMYFUNCTION("""COMPUTED_VALUE"""),44094)</f>
        <v>44094</v>
      </c>
      <c r="C15" s="8">
        <f ca="1">IFERROR(__xludf.DUMMYFUNCTION("""COMPUTED_VALUE"""),0.58333333333212)</f>
        <v>0.58333333333212001</v>
      </c>
      <c r="D15" s="6" t="str">
        <f ca="1">IFERROR(__xludf.DUMMYFUNCTION("""COMPUTED_VALUE"""),"U17")</f>
        <v>U17</v>
      </c>
      <c r="E15" s="6" t="str">
        <f ca="1">IFERROR(__xludf.DUMMYFUNCTION("""COMPUTED_VALUE"""),"Frogner")</f>
        <v>Frogner</v>
      </c>
      <c r="F15" s="6" t="str">
        <f ca="1">IFERROR(__xludf.DUMMYFUNCTION("""COMPUTED_VALUE"""),"Oslo Vikings")</f>
        <v>Oslo Vikings</v>
      </c>
      <c r="G15" s="6" t="str">
        <f ca="1">IFERROR(__xludf.DUMMYFUNCTION("""COMPUTED_VALUE"""),"Vålerenga Trolls")</f>
        <v>Vålerenga Trolls</v>
      </c>
      <c r="H15" s="6" t="str">
        <f ca="1">IFERROR(__xludf.DUMMYFUNCTION("""COMPUTED_VALUE"""),"")</f>
        <v/>
      </c>
    </row>
    <row r="16" spans="1:8" ht="15.75" customHeight="1" x14ac:dyDescent="0.2">
      <c r="A16" s="6">
        <f ca="1">IFERROR(__xludf.DUMMYFUNCTION("""COMPUTED_VALUE"""),2)</f>
        <v>2</v>
      </c>
      <c r="B16" s="7">
        <f ca="1">IFERROR(__xludf.DUMMYFUNCTION("""COMPUTED_VALUE"""),44094)</f>
        <v>44094</v>
      </c>
      <c r="C16" s="8">
        <f ca="1">IFERROR(__xludf.DUMMYFUNCTION("""COMPUTED_VALUE"""),0.58333333333212)</f>
        <v>0.58333333333212001</v>
      </c>
      <c r="D16" s="6" t="str">
        <f ca="1">IFERROR(__xludf.DUMMYFUNCTION("""COMPUTED_VALUE"""),"U17")</f>
        <v>U17</v>
      </c>
      <c r="E16" s="6" t="str">
        <f ca="1">IFERROR(__xludf.DUMMYFUNCTION("""COMPUTED_VALUE"""),"Bøn")</f>
        <v>Bøn</v>
      </c>
      <c r="F16" s="6" t="str">
        <f ca="1">IFERROR(__xludf.DUMMYFUNCTION("""COMPUTED_VALUE"""),"Eidsvoll 1814's")</f>
        <v>Eidsvoll 1814's</v>
      </c>
      <c r="G16" s="6" t="str">
        <f ca="1">IFERROR(__xludf.DUMMYFUNCTION("""COMPUTED_VALUE"""),"BVHI IF Ironmen")</f>
        <v>BVHI IF Ironmen</v>
      </c>
      <c r="H16" s="6" t="str">
        <f ca="1">IFERROR(__xludf.DUMMYFUNCTION("""COMPUTED_VALUE"""),"")</f>
        <v/>
      </c>
    </row>
    <row r="17" spans="1:8" ht="15.75" customHeight="1" x14ac:dyDescent="0.2">
      <c r="A17" s="6">
        <f ca="1">IFERROR(__xludf.DUMMYFUNCTION("""COMPUTED_VALUE"""),2)</f>
        <v>2</v>
      </c>
      <c r="B17" s="7">
        <f ca="1">IFERROR(__xludf.DUMMYFUNCTION("""COMPUTED_VALUE"""),44094)</f>
        <v>44094</v>
      </c>
      <c r="C17" s="8">
        <f ca="1">IFERROR(__xludf.DUMMYFUNCTION("""COMPUTED_VALUE"""),0.58333333333212)</f>
        <v>0.58333333333212001</v>
      </c>
      <c r="D17" s="6" t="str">
        <f ca="1">IFERROR(__xludf.DUMMYFUNCTION("""COMPUTED_VALUE"""),"U15")</f>
        <v>U15</v>
      </c>
      <c r="E17" s="6" t="str">
        <f ca="1">IFERROR(__xludf.DUMMYFUNCTION("""COMPUTED_VALUE"""),"Vigernesjordet")</f>
        <v>Vigernesjordet</v>
      </c>
      <c r="F17" s="6" t="str">
        <f ca="1">IFERROR(__xludf.DUMMYFUNCTION("""COMPUTED_VALUE"""),"Lillestrøm Starfighters")</f>
        <v>Lillestrøm Starfighters</v>
      </c>
      <c r="G17" s="6" t="str">
        <f ca="1">IFERROR(__xludf.DUMMYFUNCTION("""COMPUTED_VALUE"""),"Vålerenga Trolls")</f>
        <v>Vålerenga Trolls</v>
      </c>
      <c r="H17" s="6" t="str">
        <f ca="1">IFERROR(__xludf.DUMMYFUNCTION("""COMPUTED_VALUE"""),"")</f>
        <v/>
      </c>
    </row>
    <row r="18" spans="1:8" ht="5.0999999999999996" customHeight="1" x14ac:dyDescent="0.2">
      <c r="A18" s="6" t="str">
        <f ca="1">IFERROR(__xludf.DUMMYFUNCTION("""COMPUTED_VALUE"""),"")</f>
        <v/>
      </c>
      <c r="B18" s="7" t="str">
        <f ca="1">IFERROR(__xludf.DUMMYFUNCTION("""COMPUTED_VALUE"""),"")</f>
        <v/>
      </c>
      <c r="C18" s="8" t="str">
        <f ca="1">IFERROR(__xludf.DUMMYFUNCTION("""COMPUTED_VALUE"""),"")</f>
        <v/>
      </c>
      <c r="D18" s="6" t="str">
        <f ca="1">IFERROR(__xludf.DUMMYFUNCTION("""COMPUTED_VALUE"""),"")</f>
        <v/>
      </c>
      <c r="E18" s="6" t="str">
        <f ca="1">IFERROR(__xludf.DUMMYFUNCTION("""COMPUTED_VALUE"""),"")</f>
        <v/>
      </c>
      <c r="F18" s="6" t="str">
        <f ca="1">IFERROR(__xludf.DUMMYFUNCTION("""COMPUTED_VALUE"""),"")</f>
        <v/>
      </c>
      <c r="G18" s="6" t="str">
        <f ca="1">IFERROR(__xludf.DUMMYFUNCTION("""COMPUTED_VALUE"""),"")</f>
        <v/>
      </c>
      <c r="H18" s="6" t="str">
        <f ca="1">IFERROR(__xludf.DUMMYFUNCTION("""COMPUTED_VALUE"""),"")</f>
        <v/>
      </c>
    </row>
    <row r="19" spans="1:8" ht="15.75" customHeight="1" x14ac:dyDescent="0.2">
      <c r="A19" s="6">
        <f ca="1">IFERROR(__xludf.DUMMYFUNCTION("""COMPUTED_VALUE"""),3)</f>
        <v>3</v>
      </c>
      <c r="B19" s="7">
        <f ca="1">IFERROR(__xludf.DUMMYFUNCTION("""COMPUTED_VALUE"""),44100)</f>
        <v>44100</v>
      </c>
      <c r="C19" s="8">
        <f ca="1">IFERROR(__xludf.DUMMYFUNCTION("""COMPUTED_VALUE"""),0.58333333333212)</f>
        <v>0.58333333333212001</v>
      </c>
      <c r="D19" s="6" t="str">
        <f ca="1">IFERROR(__xludf.DUMMYFUNCTION("""COMPUTED_VALUE"""),"D1")</f>
        <v>D1</v>
      </c>
      <c r="E19" s="6" t="str">
        <f ca="1">IFERROR(__xludf.DUMMYFUNCTION("""COMPUTED_VALUE"""),"Vigernesjordet")</f>
        <v>Vigernesjordet</v>
      </c>
      <c r="F19" s="6" t="str">
        <f ca="1">IFERROR(__xludf.DUMMYFUNCTION("""COMPUTED_VALUE"""),"Lillestrøm Starfighters")</f>
        <v>Lillestrøm Starfighters</v>
      </c>
      <c r="G19" s="6" t="str">
        <f ca="1">IFERROR(__xludf.DUMMYFUNCTION("""COMPUTED_VALUE"""),"Domers")</f>
        <v>Domers</v>
      </c>
      <c r="H19" s="6" t="str">
        <f ca="1">IFERROR(__xludf.DUMMYFUNCTION("""COMPUTED_VALUE"""),"")</f>
        <v/>
      </c>
    </row>
    <row r="20" spans="1:8" ht="15.75" customHeight="1" x14ac:dyDescent="0.2">
      <c r="A20" s="6">
        <f ca="1">IFERROR(__xludf.DUMMYFUNCTION("""COMPUTED_VALUE"""),3)</f>
        <v>3</v>
      </c>
      <c r="B20" s="7">
        <f ca="1">IFERROR(__xludf.DUMMYFUNCTION("""COMPUTED_VALUE"""),44100)</f>
        <v>44100</v>
      </c>
      <c r="C20" s="8">
        <f ca="1">IFERROR(__xludf.DUMMYFUNCTION("""COMPUTED_VALUE"""),0.58333333333212)</f>
        <v>0.58333333333212001</v>
      </c>
      <c r="D20" s="6" t="str">
        <f ca="1">IFERROR(__xludf.DUMMYFUNCTION("""COMPUTED_VALUE"""),"D2")</f>
        <v>D2</v>
      </c>
      <c r="E20" s="6" t="str">
        <f ca="1">IFERROR(__xludf.DUMMYFUNCTION("""COMPUTED_VALUE"""),"Sofiemyr")</f>
        <v>Sofiemyr</v>
      </c>
      <c r="F20" s="6" t="str">
        <f ca="1">IFERROR(__xludf.DUMMYFUNCTION("""COMPUTED_VALUE"""),"Kolbotn Hunters")</f>
        <v>Kolbotn Hunters</v>
      </c>
      <c r="G20" s="6" t="str">
        <f ca="1">IFERROR(__xludf.DUMMYFUNCTION("""COMPUTED_VALUE"""),"Ålesund Phoenix")</f>
        <v>Ålesund Phoenix</v>
      </c>
      <c r="H20" s="6" t="str">
        <f ca="1">IFERROR(__xludf.DUMMYFUNCTION("""COMPUTED_VALUE"""),"")</f>
        <v/>
      </c>
    </row>
    <row r="21" spans="1:8" ht="15.75" customHeight="1" x14ac:dyDescent="0.2">
      <c r="A21" s="6">
        <f ca="1">IFERROR(__xludf.DUMMYFUNCTION("""COMPUTED_VALUE"""),3)</f>
        <v>3</v>
      </c>
      <c r="B21" s="7">
        <f ca="1">IFERROR(__xludf.DUMMYFUNCTION("""COMPUTED_VALUE"""),44100)</f>
        <v>44100</v>
      </c>
      <c r="C21" s="8">
        <f ca="1">IFERROR(__xludf.DUMMYFUNCTION("""COMPUTED_VALUE"""),0.58333333333212)</f>
        <v>0.58333333333212001</v>
      </c>
      <c r="D21" s="6" t="str">
        <f ca="1">IFERROR(__xludf.DUMMYFUNCTION("""COMPUTED_VALUE"""),"U17")</f>
        <v>U17</v>
      </c>
      <c r="E21" s="6" t="str">
        <f ca="1">IFERROR(__xludf.DUMMYFUNCTION("""COMPUTED_VALUE"""),"Frogner")</f>
        <v>Frogner</v>
      </c>
      <c r="F21" s="6" t="str">
        <f ca="1">IFERROR(__xludf.DUMMYFUNCTION("""COMPUTED_VALUE"""),"Vålerenga Trolls")</f>
        <v>Vålerenga Trolls</v>
      </c>
      <c r="G21" s="6" t="str">
        <f ca="1">IFERROR(__xludf.DUMMYFUNCTION("""COMPUTED_VALUE"""),"Oslo Vikings")</f>
        <v>Oslo Vikings</v>
      </c>
      <c r="H21" s="6" t="str">
        <f ca="1">IFERROR(__xludf.DUMMYFUNCTION("""COMPUTED_VALUE"""),"")</f>
        <v/>
      </c>
    </row>
    <row r="22" spans="1:8" ht="15.75" customHeight="1" x14ac:dyDescent="0.2">
      <c r="A22" s="6">
        <f ca="1">IFERROR(__xludf.DUMMYFUNCTION("""COMPUTED_VALUE"""),3)</f>
        <v>3</v>
      </c>
      <c r="B22" s="7">
        <f ca="1">IFERROR(__xludf.DUMMYFUNCTION("""COMPUTED_VALUE"""),44100)</f>
        <v>44100</v>
      </c>
      <c r="C22" s="8">
        <f ca="1">IFERROR(__xludf.DUMMYFUNCTION("""COMPUTED_VALUE"""),0.58333333333212)</f>
        <v>0.58333333333212001</v>
      </c>
      <c r="D22" s="6" t="str">
        <f ca="1">IFERROR(__xludf.DUMMYFUNCTION("""COMPUTED_VALUE"""),"U15")</f>
        <v>U15</v>
      </c>
      <c r="E22" s="6" t="str">
        <f ca="1">IFERROR(__xludf.DUMMYFUNCTION("""COMPUTED_VALUE"""),"Frogner")</f>
        <v>Frogner</v>
      </c>
      <c r="F22" s="6" t="str">
        <f ca="1">IFERROR(__xludf.DUMMYFUNCTION("""COMPUTED_VALUE"""),"Vålerenga Trolls")</f>
        <v>Vålerenga Trolls</v>
      </c>
      <c r="G22" s="6" t="str">
        <f ca="1">IFERROR(__xludf.DUMMYFUNCTION("""COMPUTED_VALUE"""),"BVHI IF Ironmen")</f>
        <v>BVHI IF Ironmen</v>
      </c>
      <c r="H22" s="6" t="str">
        <f ca="1">IFERROR(__xludf.DUMMYFUNCTION("""COMPUTED_VALUE"""),"")</f>
        <v/>
      </c>
    </row>
    <row r="23" spans="1:8" ht="15.75" customHeight="1" x14ac:dyDescent="0.2">
      <c r="A23" s="6">
        <f ca="1">IFERROR(__xludf.DUMMYFUNCTION("""COMPUTED_VALUE"""),3)</f>
        <v>3</v>
      </c>
      <c r="B23" s="7">
        <f ca="1">IFERROR(__xludf.DUMMYFUNCTION("""COMPUTED_VALUE"""),44101)</f>
        <v>44101</v>
      </c>
      <c r="C23" s="8">
        <f ca="1">IFERROR(__xludf.DUMMYFUNCTION("""COMPUTED_VALUE"""),0.58333333333212)</f>
        <v>0.58333333333212001</v>
      </c>
      <c r="D23" s="6" t="str">
        <f ca="1">IFERROR(__xludf.DUMMYFUNCTION("""COMPUTED_VALUE"""),"ES")</f>
        <v>ES</v>
      </c>
      <c r="E23" s="6" t="str">
        <f ca="1">IFERROR(__xludf.DUMMYFUNCTION("""COMPUTED_VALUE"""),"Frogner")</f>
        <v>Frogner</v>
      </c>
      <c r="F23" s="6" t="str">
        <f ca="1">IFERROR(__xludf.DUMMYFUNCTION("""COMPUTED_VALUE"""),"Oslo Vikings")</f>
        <v>Oslo Vikings</v>
      </c>
      <c r="G23" s="6" t="str">
        <f ca="1">IFERROR(__xludf.DUMMYFUNCTION("""COMPUTED_VALUE"""),"Eidsvoll 1814's")</f>
        <v>Eidsvoll 1814's</v>
      </c>
      <c r="H23" s="6" t="str">
        <f ca="1">IFERROR(__xludf.DUMMYFUNCTION("""COMPUTED_VALUE"""),"")</f>
        <v/>
      </c>
    </row>
    <row r="24" spans="1:8" ht="15.75" customHeight="1" x14ac:dyDescent="0.2">
      <c r="A24" s="6">
        <f ca="1">IFERROR(__xludf.DUMMYFUNCTION("""COMPUTED_VALUE"""),3)</f>
        <v>3</v>
      </c>
      <c r="B24" s="7">
        <f ca="1">IFERROR(__xludf.DUMMYFUNCTION("""COMPUTED_VALUE"""),44101)</f>
        <v>44101</v>
      </c>
      <c r="C24" s="8">
        <f ca="1">IFERROR(__xludf.DUMMYFUNCTION("""COMPUTED_VALUE"""),0.58333333333212)</f>
        <v>0.58333333333212001</v>
      </c>
      <c r="D24" s="6" t="str">
        <f ca="1">IFERROR(__xludf.DUMMYFUNCTION("""COMPUTED_VALUE"""),"U17")</f>
        <v>U17</v>
      </c>
      <c r="E24" s="6" t="str">
        <f ca="1">IFERROR(__xludf.DUMMYFUNCTION("""COMPUTED_VALUE"""),"Gommerud")</f>
        <v>Gommerud</v>
      </c>
      <c r="F24" s="6" t="str">
        <f ca="1">IFERROR(__xludf.DUMMYFUNCTION("""COMPUTED_VALUE"""),"BVHI IF Ironmen")</f>
        <v>BVHI IF Ironmen</v>
      </c>
      <c r="G24" s="6" t="str">
        <f ca="1">IFERROR(__xludf.DUMMYFUNCTION("""COMPUTED_VALUE"""),"Eidsvoll 1814's")</f>
        <v>Eidsvoll 1814's</v>
      </c>
      <c r="H24" s="6" t="str">
        <f ca="1">IFERROR(__xludf.DUMMYFUNCTION("""COMPUTED_VALUE"""),"")</f>
        <v/>
      </c>
    </row>
    <row r="25" spans="1:8" ht="15.75" customHeight="1" x14ac:dyDescent="0.2">
      <c r="A25" s="6">
        <f ca="1">IFERROR(__xludf.DUMMYFUNCTION("""COMPUTED_VALUE"""),3)</f>
        <v>3</v>
      </c>
      <c r="B25" s="7">
        <f ca="1">IFERROR(__xludf.DUMMYFUNCTION("""COMPUTED_VALUE"""),44101)</f>
        <v>44101</v>
      </c>
      <c r="C25" s="8">
        <f ca="1">IFERROR(__xludf.DUMMYFUNCTION("""COMPUTED_VALUE"""),0.58333333333212)</f>
        <v>0.58333333333212001</v>
      </c>
      <c r="D25" s="6" t="str">
        <f ca="1">IFERROR(__xludf.DUMMYFUNCTION("""COMPUTED_VALUE"""),"U15")</f>
        <v>U15</v>
      </c>
      <c r="E25" s="6" t="str">
        <f ca="1">IFERROR(__xludf.DUMMYFUNCTION("""COMPUTED_VALUE"""),"Frogner")</f>
        <v>Frogner</v>
      </c>
      <c r="F25" s="6" t="str">
        <f ca="1">IFERROR(__xludf.DUMMYFUNCTION("""COMPUTED_VALUE"""),"Oslo Vikings")</f>
        <v>Oslo Vikings</v>
      </c>
      <c r="G25" s="6" t="str">
        <f ca="1">IFERROR(__xludf.DUMMYFUNCTION("""COMPUTED_VALUE"""),"Lillestrøm Starfighters")</f>
        <v>Lillestrøm Starfighters</v>
      </c>
      <c r="H25" s="6" t="str">
        <f ca="1">IFERROR(__xludf.DUMMYFUNCTION("""COMPUTED_VALUE"""),"")</f>
        <v/>
      </c>
    </row>
    <row r="26" spans="1:8" ht="5.0999999999999996" customHeight="1" x14ac:dyDescent="0.2">
      <c r="A26" s="6" t="str">
        <f ca="1">IFERROR(__xludf.DUMMYFUNCTION("""COMPUTED_VALUE"""),"")</f>
        <v/>
      </c>
      <c r="B26" s="7" t="str">
        <f ca="1">IFERROR(__xludf.DUMMYFUNCTION("""COMPUTED_VALUE"""),"")</f>
        <v/>
      </c>
      <c r="C26" s="8" t="str">
        <f ca="1">IFERROR(__xludf.DUMMYFUNCTION("""COMPUTED_VALUE"""),"")</f>
        <v/>
      </c>
      <c r="D26" s="6" t="str">
        <f ca="1">IFERROR(__xludf.DUMMYFUNCTION("""COMPUTED_VALUE"""),"")</f>
        <v/>
      </c>
      <c r="E26" s="6" t="str">
        <f ca="1">IFERROR(__xludf.DUMMYFUNCTION("""COMPUTED_VALUE"""),"")</f>
        <v/>
      </c>
      <c r="F26" s="6" t="str">
        <f ca="1">IFERROR(__xludf.DUMMYFUNCTION("""COMPUTED_VALUE"""),"")</f>
        <v/>
      </c>
      <c r="G26" s="6" t="str">
        <f ca="1">IFERROR(__xludf.DUMMYFUNCTION("""COMPUTED_VALUE"""),"")</f>
        <v/>
      </c>
      <c r="H26" s="6" t="str">
        <f ca="1">IFERROR(__xludf.DUMMYFUNCTION("""COMPUTED_VALUE"""),"")</f>
        <v/>
      </c>
    </row>
    <row r="27" spans="1:8" ht="15.75" customHeight="1" x14ac:dyDescent="0.2">
      <c r="A27" s="6">
        <f ca="1">IFERROR(__xludf.DUMMYFUNCTION("""COMPUTED_VALUE"""),4)</f>
        <v>4</v>
      </c>
      <c r="B27" s="7">
        <f ca="1">IFERROR(__xludf.DUMMYFUNCTION("""COMPUTED_VALUE"""),44107)</f>
        <v>44107</v>
      </c>
      <c r="C27" s="8">
        <f ca="1">IFERROR(__xludf.DUMMYFUNCTION("""COMPUTED_VALUE"""),0.58333333333212)</f>
        <v>0.58333333333212001</v>
      </c>
      <c r="D27" s="6" t="str">
        <f ca="1">IFERROR(__xludf.DUMMYFUNCTION("""COMPUTED_VALUE"""),"ES")</f>
        <v>ES</v>
      </c>
      <c r="E27" s="6" t="str">
        <f ca="1">IFERROR(__xludf.DUMMYFUNCTION("""COMPUTED_VALUE"""),"Karuss")</f>
        <v>Karuss</v>
      </c>
      <c r="F27" s="6" t="str">
        <f ca="1">IFERROR(__xludf.DUMMYFUNCTION("""COMPUTED_VALUE"""),"Kristiansand Gladiators")</f>
        <v>Kristiansand Gladiators</v>
      </c>
      <c r="G27" s="6" t="str">
        <f ca="1">IFERROR(__xludf.DUMMYFUNCTION("""COMPUTED_VALUE"""),"Oslo Vikings")</f>
        <v>Oslo Vikings</v>
      </c>
      <c r="H27" s="6" t="str">
        <f ca="1">IFERROR(__xludf.DUMMYFUNCTION("""COMPUTED_VALUE"""),"")</f>
        <v/>
      </c>
    </row>
    <row r="28" spans="1:8" ht="15.75" customHeight="1" x14ac:dyDescent="0.2">
      <c r="A28" s="6">
        <f ca="1">IFERROR(__xludf.DUMMYFUNCTION("""COMPUTED_VALUE"""),4)</f>
        <v>4</v>
      </c>
      <c r="B28" s="7">
        <f ca="1">IFERROR(__xludf.DUMMYFUNCTION("""COMPUTED_VALUE"""),44107)</f>
        <v>44107</v>
      </c>
      <c r="C28" s="8">
        <f ca="1">IFERROR(__xludf.DUMMYFUNCTION("""COMPUTED_VALUE"""),0.58333333333212)</f>
        <v>0.58333333333212001</v>
      </c>
      <c r="D28" s="6" t="str">
        <f ca="1">IFERROR(__xludf.DUMMYFUNCTION("""COMPUTED_VALUE"""),"D1")</f>
        <v>D1</v>
      </c>
      <c r="E28" s="6" t="str">
        <f ca="1">IFERROR(__xludf.DUMMYFUNCTION("""COMPUTED_VALUE"""),"Lade")</f>
        <v>Lade</v>
      </c>
      <c r="F28" s="6" t="str">
        <f ca="1">IFERROR(__xludf.DUMMYFUNCTION("""COMPUTED_VALUE"""),"Domers")</f>
        <v>Domers</v>
      </c>
      <c r="G28" s="6" t="str">
        <f ca="1">IFERROR(__xludf.DUMMYFUNCTION("""COMPUTED_VALUE"""),"Tønsberg Raiders")</f>
        <v>Tønsberg Raiders</v>
      </c>
      <c r="H28" s="6" t="str">
        <f ca="1">IFERROR(__xludf.DUMMYFUNCTION("""COMPUTED_VALUE"""),"")</f>
        <v/>
      </c>
    </row>
    <row r="29" spans="1:8" ht="15.75" customHeight="1" x14ac:dyDescent="0.2">
      <c r="A29" s="6">
        <f ca="1">IFERROR(__xludf.DUMMYFUNCTION("""COMPUTED_VALUE"""),4)</f>
        <v>4</v>
      </c>
      <c r="B29" s="7">
        <f ca="1">IFERROR(__xludf.DUMMYFUNCTION("""COMPUTED_VALUE"""),44107)</f>
        <v>44107</v>
      </c>
      <c r="C29" s="8">
        <f ca="1">IFERROR(__xludf.DUMMYFUNCTION("""COMPUTED_VALUE"""),0.58333333333212)</f>
        <v>0.58333333333212001</v>
      </c>
      <c r="D29" s="6" t="str">
        <f ca="1">IFERROR(__xludf.DUMMYFUNCTION("""COMPUTED_VALUE"""),"U17")</f>
        <v>U17</v>
      </c>
      <c r="E29" s="6" t="str">
        <f ca="1">IFERROR(__xludf.DUMMYFUNCTION("""COMPUTED_VALUE"""),"Frogner")</f>
        <v>Frogner</v>
      </c>
      <c r="F29" s="6" t="str">
        <f ca="1">IFERROR(__xludf.DUMMYFUNCTION("""COMPUTED_VALUE"""),"Vålerenga Trolls")</f>
        <v>Vålerenga Trolls</v>
      </c>
      <c r="G29" s="6" t="str">
        <f ca="1">IFERROR(__xludf.DUMMYFUNCTION("""COMPUTED_VALUE"""),"Eidsvoll 1814's")</f>
        <v>Eidsvoll 1814's</v>
      </c>
      <c r="H29" s="6" t="str">
        <f ca="1">IFERROR(__xludf.DUMMYFUNCTION("""COMPUTED_VALUE"""),"")</f>
        <v/>
      </c>
    </row>
    <row r="30" spans="1:8" ht="15.75" customHeight="1" x14ac:dyDescent="0.2">
      <c r="A30" s="6">
        <f ca="1">IFERROR(__xludf.DUMMYFUNCTION("""COMPUTED_VALUE"""),4)</f>
        <v>4</v>
      </c>
      <c r="B30" s="7">
        <f ca="1">IFERROR(__xludf.DUMMYFUNCTION("""COMPUTED_VALUE"""),44108)</f>
        <v>44108</v>
      </c>
      <c r="C30" s="8">
        <f ca="1">IFERROR(__xludf.DUMMYFUNCTION("""COMPUTED_VALUE"""),0.58333333333212)</f>
        <v>0.58333333333212001</v>
      </c>
      <c r="D30" s="6" t="str">
        <f ca="1">IFERROR(__xludf.DUMMYFUNCTION("""COMPUTED_VALUE"""),"D1")</f>
        <v>D1</v>
      </c>
      <c r="E30" s="6" t="str">
        <f ca="1">IFERROR(__xludf.DUMMYFUNCTION("""COMPUTED_VALUE"""),"Vind")</f>
        <v>Vind</v>
      </c>
      <c r="F30" s="6" t="str">
        <f ca="1">IFERROR(__xludf.DUMMYFUNCTION("""COMPUTED_VALUE"""),"Gjøvik Swans")</f>
        <v>Gjøvik Swans</v>
      </c>
      <c r="G30" s="6" t="str">
        <f ca="1">IFERROR(__xludf.DUMMYFUNCTION("""COMPUTED_VALUE"""),"Lillestrøm Starfighters")</f>
        <v>Lillestrøm Starfighters</v>
      </c>
      <c r="H30" s="6" t="str">
        <f ca="1">IFERROR(__xludf.DUMMYFUNCTION("""COMPUTED_VALUE"""),"")</f>
        <v/>
      </c>
    </row>
    <row r="31" spans="1:8" ht="15.75" customHeight="1" x14ac:dyDescent="0.2">
      <c r="A31" s="6">
        <f ca="1">IFERROR(__xludf.DUMMYFUNCTION("""COMPUTED_VALUE"""),4)</f>
        <v>4</v>
      </c>
      <c r="B31" s="7">
        <f ca="1">IFERROR(__xludf.DUMMYFUNCTION("""COMPUTED_VALUE"""),44108)</f>
        <v>44108</v>
      </c>
      <c r="C31" s="8">
        <f ca="1">IFERROR(__xludf.DUMMYFUNCTION("""COMPUTED_VALUE"""),0.58333333333212)</f>
        <v>0.58333333333212001</v>
      </c>
      <c r="D31" s="6" t="str">
        <f ca="1">IFERROR(__xludf.DUMMYFUNCTION("""COMPUTED_VALUE"""),"D2")</f>
        <v>D2</v>
      </c>
      <c r="E31" s="6" t="str">
        <f ca="1">IFERROR(__xludf.DUMMYFUNCTION("""COMPUTED_VALUE"""),"Rolland")</f>
        <v>Rolland</v>
      </c>
      <c r="F31" s="6" t="str">
        <f ca="1">IFERROR(__xludf.DUMMYFUNCTION("""COMPUTED_VALUE"""),"Åsane Seahawks")</f>
        <v>Åsane Seahawks</v>
      </c>
      <c r="G31" s="6" t="str">
        <f ca="1">IFERROR(__xludf.DUMMYFUNCTION("""COMPUTED_VALUE"""),"Haugesund Hurricanes")</f>
        <v>Haugesund Hurricanes</v>
      </c>
      <c r="H31" s="6" t="str">
        <f ca="1">IFERROR(__xludf.DUMMYFUNCTION("""COMPUTED_VALUE"""),"")</f>
        <v/>
      </c>
    </row>
    <row r="32" spans="1:8" ht="15.75" customHeight="1" x14ac:dyDescent="0.2">
      <c r="A32" s="6">
        <f ca="1">IFERROR(__xludf.DUMMYFUNCTION("""COMPUTED_VALUE"""),4)</f>
        <v>4</v>
      </c>
      <c r="B32" s="7">
        <f ca="1">IFERROR(__xludf.DUMMYFUNCTION("""COMPUTED_VALUE"""),44108)</f>
        <v>44108</v>
      </c>
      <c r="C32" s="8">
        <f ca="1">IFERROR(__xludf.DUMMYFUNCTION("""COMPUTED_VALUE"""),0.58333333333212)</f>
        <v>0.58333333333212001</v>
      </c>
      <c r="D32" s="6" t="str">
        <f ca="1">IFERROR(__xludf.DUMMYFUNCTION("""COMPUTED_VALUE"""),"U17")</f>
        <v>U17</v>
      </c>
      <c r="E32" s="6" t="str">
        <f ca="1">IFERROR(__xludf.DUMMYFUNCTION("""COMPUTED_VALUE"""),"Frogner")</f>
        <v>Frogner</v>
      </c>
      <c r="F32" s="6" t="str">
        <f ca="1">IFERROR(__xludf.DUMMYFUNCTION("""COMPUTED_VALUE"""),"Oslo Vikings")</f>
        <v>Oslo Vikings</v>
      </c>
      <c r="G32" s="6" t="str">
        <f ca="1">IFERROR(__xludf.DUMMYFUNCTION("""COMPUTED_VALUE"""),"BVHI IF Ironmen")</f>
        <v>BVHI IF Ironmen</v>
      </c>
      <c r="H32" s="6" t="str">
        <f ca="1">IFERROR(__xludf.DUMMYFUNCTION("""COMPUTED_VALUE"""),"")</f>
        <v/>
      </c>
    </row>
    <row r="33" spans="1:8" ht="15.75" customHeight="1" x14ac:dyDescent="0.2">
      <c r="A33" s="6">
        <f ca="1">IFERROR(__xludf.DUMMYFUNCTION("""COMPUTED_VALUE"""),4)</f>
        <v>4</v>
      </c>
      <c r="B33" s="7">
        <f ca="1">IFERROR(__xludf.DUMMYFUNCTION("""COMPUTED_VALUE"""),44108)</f>
        <v>44108</v>
      </c>
      <c r="C33" s="8" t="str">
        <f ca="1">IFERROR(__xludf.DUMMYFUNCTION("""COMPUTED_VALUE"""),"")</f>
        <v/>
      </c>
      <c r="D33" s="6" t="str">
        <f ca="1">IFERROR(__xludf.DUMMYFUNCTION("""COMPUTED_VALUE"""),"")</f>
        <v/>
      </c>
      <c r="E33" s="6" t="str">
        <f ca="1">IFERROR(__xludf.DUMMYFUNCTION("""COMPUTED_VALUE"""),"")</f>
        <v/>
      </c>
      <c r="F33" s="6" t="str">
        <f ca="1">IFERROR(__xludf.DUMMYFUNCTION("""COMPUTED_VALUE"""),"Høstferie")</f>
        <v>Høstferie</v>
      </c>
      <c r="G33" s="6" t="str">
        <f ca="1">IFERROR(__xludf.DUMMYFUNCTION("""COMPUTED_VALUE"""),"")</f>
        <v/>
      </c>
      <c r="H33" s="6" t="str">
        <f ca="1">IFERROR(__xludf.DUMMYFUNCTION("""COMPUTED_VALUE"""),"")</f>
        <v/>
      </c>
    </row>
    <row r="34" spans="1:8" ht="5.0999999999999996" customHeight="1" x14ac:dyDescent="0.2">
      <c r="A34" s="6" t="str">
        <f ca="1">IFERROR(__xludf.DUMMYFUNCTION("""COMPUTED_VALUE"""),"")</f>
        <v/>
      </c>
      <c r="B34" s="7" t="str">
        <f ca="1">IFERROR(__xludf.DUMMYFUNCTION("""COMPUTED_VALUE"""),"")</f>
        <v/>
      </c>
      <c r="C34" s="8" t="str">
        <f ca="1">IFERROR(__xludf.DUMMYFUNCTION("""COMPUTED_VALUE"""),"")</f>
        <v/>
      </c>
      <c r="D34" s="6" t="str">
        <f ca="1">IFERROR(__xludf.DUMMYFUNCTION("""COMPUTED_VALUE"""),"")</f>
        <v/>
      </c>
      <c r="E34" s="6" t="str">
        <f ca="1">IFERROR(__xludf.DUMMYFUNCTION("""COMPUTED_VALUE"""),"")</f>
        <v/>
      </c>
      <c r="F34" s="6" t="str">
        <f ca="1">IFERROR(__xludf.DUMMYFUNCTION("""COMPUTED_VALUE"""),"")</f>
        <v/>
      </c>
      <c r="G34" s="6" t="str">
        <f ca="1">IFERROR(__xludf.DUMMYFUNCTION("""COMPUTED_VALUE"""),"")</f>
        <v/>
      </c>
      <c r="H34" s="6" t="str">
        <f ca="1">IFERROR(__xludf.DUMMYFUNCTION("""COMPUTED_VALUE"""),"")</f>
        <v/>
      </c>
    </row>
    <row r="35" spans="1:8" ht="15.75" customHeight="1" x14ac:dyDescent="0.2">
      <c r="A35" s="6">
        <f ca="1">IFERROR(__xludf.DUMMYFUNCTION("""COMPUTED_VALUE"""),5)</f>
        <v>5</v>
      </c>
      <c r="B35" s="7">
        <f ca="1">IFERROR(__xludf.DUMMYFUNCTION("""COMPUTED_VALUE"""),44114)</f>
        <v>44114</v>
      </c>
      <c r="C35" s="8" t="str">
        <f ca="1">IFERROR(__xludf.DUMMYFUNCTION("""COMPUTED_VALUE"""),"")</f>
        <v/>
      </c>
      <c r="D35" s="6" t="str">
        <f ca="1">IFERROR(__xludf.DUMMYFUNCTION("""COMPUTED_VALUE"""),"")</f>
        <v/>
      </c>
      <c r="E35" s="6" t="str">
        <f ca="1">IFERROR(__xludf.DUMMYFUNCTION("""COMPUTED_VALUE"""),"")</f>
        <v/>
      </c>
      <c r="F35" s="6" t="str">
        <f ca="1">IFERROR(__xludf.DUMMYFUNCTION("""COMPUTED_VALUE"""),"Landslag")</f>
        <v>Landslag</v>
      </c>
      <c r="G35" s="6" t="str">
        <f ca="1">IFERROR(__xludf.DUMMYFUNCTION("""COMPUTED_VALUE"""),"")</f>
        <v/>
      </c>
      <c r="H35" s="6" t="str">
        <f ca="1">IFERROR(__xludf.DUMMYFUNCTION("""COMPUTED_VALUE"""),"")</f>
        <v/>
      </c>
    </row>
    <row r="36" spans="1:8" ht="15.75" customHeight="1" x14ac:dyDescent="0.2">
      <c r="A36" s="6">
        <f ca="1">IFERROR(__xludf.DUMMYFUNCTION("""COMPUTED_VALUE"""),5)</f>
        <v>5</v>
      </c>
      <c r="B36" s="7">
        <f ca="1">IFERROR(__xludf.DUMMYFUNCTION("""COMPUTED_VALUE"""),44114)</f>
        <v>44114</v>
      </c>
      <c r="C36" s="8">
        <f ca="1">IFERROR(__xludf.DUMMYFUNCTION("""COMPUTED_VALUE"""),0.58333333333212)</f>
        <v>0.58333333333212001</v>
      </c>
      <c r="D36" s="6" t="str">
        <f ca="1">IFERROR(__xludf.DUMMYFUNCTION("""COMPUTED_VALUE"""),"U15")</f>
        <v>U15</v>
      </c>
      <c r="E36" s="6" t="str">
        <f ca="1">IFERROR(__xludf.DUMMYFUNCTION("""COMPUTED_VALUE"""),"Rolland")</f>
        <v>Rolland</v>
      </c>
      <c r="F36" s="6" t="str">
        <f ca="1">IFERROR(__xludf.DUMMYFUNCTION("""COMPUTED_VALUE"""),"Åsane Seahawks")</f>
        <v>Åsane Seahawks</v>
      </c>
      <c r="G36" s="6" t="str">
        <f ca="1">IFERROR(__xludf.DUMMYFUNCTION("""COMPUTED_VALUE"""),"BVHI IF Ironmen")</f>
        <v>BVHI IF Ironmen</v>
      </c>
      <c r="H36" s="6" t="str">
        <f ca="1">IFERROR(__xludf.DUMMYFUNCTION("""COMPUTED_VALUE"""),"")</f>
        <v/>
      </c>
    </row>
    <row r="37" spans="1:8" ht="12.75" x14ac:dyDescent="0.2">
      <c r="A37" s="6">
        <f ca="1">IFERROR(__xludf.DUMMYFUNCTION("""COMPUTED_VALUE"""),5)</f>
        <v>5</v>
      </c>
      <c r="B37" s="7">
        <f ca="1">IFERROR(__xludf.DUMMYFUNCTION("""COMPUTED_VALUE"""),44115)</f>
        <v>44115</v>
      </c>
      <c r="C37" s="8" t="str">
        <f ca="1">IFERROR(__xludf.DUMMYFUNCTION("""COMPUTED_VALUE"""),"")</f>
        <v/>
      </c>
      <c r="D37" s="6" t="str">
        <f ca="1">IFERROR(__xludf.DUMMYFUNCTION("""COMPUTED_VALUE"""),"")</f>
        <v/>
      </c>
      <c r="E37" s="6" t="str">
        <f ca="1">IFERROR(__xludf.DUMMYFUNCTION("""COMPUTED_VALUE"""),"")</f>
        <v/>
      </c>
      <c r="F37" s="6" t="str">
        <f ca="1">IFERROR(__xludf.DUMMYFUNCTION("""COMPUTED_VALUE"""),"Landslag")</f>
        <v>Landslag</v>
      </c>
      <c r="G37" s="6" t="str">
        <f ca="1">IFERROR(__xludf.DUMMYFUNCTION("""COMPUTED_VALUE"""),"")</f>
        <v/>
      </c>
      <c r="H37" s="6" t="str">
        <f ca="1">IFERROR(__xludf.DUMMYFUNCTION("""COMPUTED_VALUE"""),"")</f>
        <v/>
      </c>
    </row>
    <row r="38" spans="1:8" ht="12.75" x14ac:dyDescent="0.2">
      <c r="A38" s="6">
        <f ca="1">IFERROR(__xludf.DUMMYFUNCTION("""COMPUTED_VALUE"""),5)</f>
        <v>5</v>
      </c>
      <c r="B38" s="7">
        <f ca="1">IFERROR(__xludf.DUMMYFUNCTION("""COMPUTED_VALUE"""),44115)</f>
        <v>44115</v>
      </c>
      <c r="C38" s="8">
        <f ca="1">IFERROR(__xludf.DUMMYFUNCTION("""COMPUTED_VALUE"""),0.58333333333212)</f>
        <v>0.58333333333212001</v>
      </c>
      <c r="D38" s="6" t="str">
        <f ca="1">IFERROR(__xludf.DUMMYFUNCTION("""COMPUTED_VALUE"""),"U15")</f>
        <v>U15</v>
      </c>
      <c r="E38" s="6" t="str">
        <f ca="1">IFERROR(__xludf.DUMMYFUNCTION("""COMPUTED_VALUE"""),"Frogner")</f>
        <v>Frogner</v>
      </c>
      <c r="F38" s="6" t="str">
        <f ca="1">IFERROR(__xludf.DUMMYFUNCTION("""COMPUTED_VALUE"""),"Oslo Vikings")</f>
        <v>Oslo Vikings</v>
      </c>
      <c r="G38" s="6" t="str">
        <f ca="1">IFERROR(__xludf.DUMMYFUNCTION("""COMPUTED_VALUE"""),"Vålerenga Trolls")</f>
        <v>Vålerenga Trolls</v>
      </c>
      <c r="H38" s="6" t="str">
        <f ca="1">IFERROR(__xludf.DUMMYFUNCTION("""COMPUTED_VALUE"""),"")</f>
        <v/>
      </c>
    </row>
    <row r="39" spans="1:8" ht="5.0999999999999996" customHeight="1" x14ac:dyDescent="0.2">
      <c r="A39" s="6" t="str">
        <f ca="1">IFERROR(__xludf.DUMMYFUNCTION("""COMPUTED_VALUE"""),"")</f>
        <v/>
      </c>
      <c r="B39" s="7" t="str">
        <f ca="1">IFERROR(__xludf.DUMMYFUNCTION("""COMPUTED_VALUE"""),"")</f>
        <v/>
      </c>
      <c r="C39" s="8" t="str">
        <f ca="1">IFERROR(__xludf.DUMMYFUNCTION("""COMPUTED_VALUE"""),"")</f>
        <v/>
      </c>
      <c r="D39" s="6" t="str">
        <f ca="1">IFERROR(__xludf.DUMMYFUNCTION("""COMPUTED_VALUE"""),"")</f>
        <v/>
      </c>
      <c r="E39" s="6" t="str">
        <f ca="1">IFERROR(__xludf.DUMMYFUNCTION("""COMPUTED_VALUE"""),"")</f>
        <v/>
      </c>
      <c r="F39" s="6" t="str">
        <f ca="1">IFERROR(__xludf.DUMMYFUNCTION("""COMPUTED_VALUE"""),"")</f>
        <v/>
      </c>
      <c r="G39" s="6" t="str">
        <f ca="1">IFERROR(__xludf.DUMMYFUNCTION("""COMPUTED_VALUE"""),"")</f>
        <v/>
      </c>
      <c r="H39" s="6" t="str">
        <f ca="1">IFERROR(__xludf.DUMMYFUNCTION("""COMPUTED_VALUE"""),"")</f>
        <v/>
      </c>
    </row>
    <row r="40" spans="1:8" ht="12.75" x14ac:dyDescent="0.2">
      <c r="A40" s="6">
        <f ca="1">IFERROR(__xludf.DUMMYFUNCTION("""COMPUTED_VALUE"""),6)</f>
        <v>6</v>
      </c>
      <c r="B40" s="7">
        <f ca="1">IFERROR(__xludf.DUMMYFUNCTION("""COMPUTED_VALUE"""),44122)</f>
        <v>44122</v>
      </c>
      <c r="C40" s="8" t="str">
        <f ca="1">IFERROR(__xludf.DUMMYFUNCTION("""COMPUTED_VALUE"""),"")</f>
        <v/>
      </c>
      <c r="D40" s="6" t="str">
        <f ca="1">IFERROR(__xludf.DUMMYFUNCTION("""COMPUTED_VALUE"""),"")</f>
        <v/>
      </c>
      <c r="E40" s="6" t="str">
        <f ca="1">IFERROR(__xludf.DUMMYFUNCTION("""COMPUTED_VALUE"""),"")</f>
        <v/>
      </c>
      <c r="F40" s="6" t="s">
        <v>55</v>
      </c>
      <c r="G40" s="6" t="str">
        <f ca="1">IFERROR(__xludf.DUMMYFUNCTION("""COMPUTED_VALUE"""),"")</f>
        <v/>
      </c>
      <c r="H40" s="6" t="str">
        <f ca="1">IFERROR(__xludf.DUMMYFUNCTION("""COMPUTED_VALUE"""),"")</f>
        <v/>
      </c>
    </row>
    <row r="41" spans="1:8" ht="5.0999999999999996" customHeight="1" x14ac:dyDescent="0.2">
      <c r="A41" s="6" t="str">
        <f ca="1">IFERROR(__xludf.DUMMYFUNCTION("""COMPUTED_VALUE"""),"")</f>
        <v/>
      </c>
      <c r="B41" s="7" t="str">
        <f ca="1">IFERROR(__xludf.DUMMYFUNCTION("""COMPUTED_VALUE"""),"")</f>
        <v/>
      </c>
      <c r="C41" s="8" t="str">
        <f ca="1">IFERROR(__xludf.DUMMYFUNCTION("""COMPUTED_VALUE"""),"")</f>
        <v/>
      </c>
      <c r="D41" s="6" t="str">
        <f ca="1">IFERROR(__xludf.DUMMYFUNCTION("""COMPUTED_VALUE"""),"")</f>
        <v/>
      </c>
      <c r="E41" s="6" t="str">
        <f ca="1">IFERROR(__xludf.DUMMYFUNCTION("""COMPUTED_VALUE"""),"")</f>
        <v/>
      </c>
      <c r="F41" s="6" t="str">
        <f ca="1">IFERROR(__xludf.DUMMYFUNCTION("""COMPUTED_VALUE"""),"")</f>
        <v/>
      </c>
      <c r="G41" s="6" t="str">
        <f ca="1">IFERROR(__xludf.DUMMYFUNCTION("""COMPUTED_VALUE"""),"")</f>
        <v/>
      </c>
      <c r="H41" s="6" t="str">
        <f ca="1">IFERROR(__xludf.DUMMYFUNCTION("""COMPUTED_VALUE"""),"")</f>
        <v/>
      </c>
    </row>
    <row r="42" spans="1:8" ht="12.75" x14ac:dyDescent="0.2">
      <c r="A42" s="6">
        <f ca="1">IFERROR(__xludf.DUMMYFUNCTION("""COMPUTED_VALUE"""),7)</f>
        <v>7</v>
      </c>
      <c r="B42" s="7">
        <f ca="1">IFERROR(__xludf.DUMMYFUNCTION("""COMPUTED_VALUE"""),44128)</f>
        <v>44128</v>
      </c>
      <c r="C42" s="8">
        <f ca="1">IFERROR(__xludf.DUMMYFUNCTION("""COMPUTED_VALUE"""),0.58333333333212)</f>
        <v>0.58333333333212001</v>
      </c>
      <c r="D42" s="6" t="str">
        <f ca="1">IFERROR(__xludf.DUMMYFUNCTION("""COMPUTED_VALUE"""),"D1")</f>
        <v>D1</v>
      </c>
      <c r="E42" s="6" t="str">
        <f ca="1">IFERROR(__xludf.DUMMYFUNCTION("""COMPUTED_VALUE"""),"Lade")</f>
        <v>Lade</v>
      </c>
      <c r="F42" s="6" t="str">
        <f ca="1">IFERROR(__xludf.DUMMYFUNCTION("""COMPUTED_VALUE"""),"Domers")</f>
        <v>Domers</v>
      </c>
      <c r="G42" s="6" t="str">
        <f ca="1">IFERROR(__xludf.DUMMYFUNCTION("""COMPUTED_VALUE"""),"Gjøvik Swans")</f>
        <v>Gjøvik Swans</v>
      </c>
      <c r="H42" s="6" t="str">
        <f ca="1">IFERROR(__xludf.DUMMYFUNCTION("""COMPUTED_VALUE"""),"")</f>
        <v/>
      </c>
    </row>
    <row r="43" spans="1:8" ht="12.75" x14ac:dyDescent="0.2">
      <c r="A43" s="6">
        <f ca="1">IFERROR(__xludf.DUMMYFUNCTION("""COMPUTED_VALUE"""),7)</f>
        <v>7</v>
      </c>
      <c r="B43" s="7">
        <f ca="1">IFERROR(__xludf.DUMMYFUNCTION("""COMPUTED_VALUE"""),44128)</f>
        <v>44128</v>
      </c>
      <c r="C43" s="8">
        <f ca="1">IFERROR(__xludf.DUMMYFUNCTION("""COMPUTED_VALUE"""),0.58333333333212)</f>
        <v>0.58333333333212001</v>
      </c>
      <c r="D43" s="6" t="str">
        <f ca="1">IFERROR(__xludf.DUMMYFUNCTION("""COMPUTED_VALUE"""),"U17")</f>
        <v>U17</v>
      </c>
      <c r="E43" s="6" t="str">
        <f ca="1">IFERROR(__xludf.DUMMYFUNCTION("""COMPUTED_VALUE"""),"Gommerud")</f>
        <v>Gommerud</v>
      </c>
      <c r="F43" s="6" t="str">
        <f ca="1">IFERROR(__xludf.DUMMYFUNCTION("""COMPUTED_VALUE"""),"BVHI IF Ironmen")</f>
        <v>BVHI IF Ironmen</v>
      </c>
      <c r="G43" s="6" t="str">
        <f ca="1">IFERROR(__xludf.DUMMYFUNCTION("""COMPUTED_VALUE"""),"Oslo Vikings")</f>
        <v>Oslo Vikings</v>
      </c>
      <c r="H43" s="6" t="str">
        <f ca="1">IFERROR(__xludf.DUMMYFUNCTION("""COMPUTED_VALUE"""),"")</f>
        <v/>
      </c>
    </row>
    <row r="44" spans="1:8" ht="12.75" x14ac:dyDescent="0.2">
      <c r="A44" s="6">
        <f ca="1">IFERROR(__xludf.DUMMYFUNCTION("""COMPUTED_VALUE"""),7)</f>
        <v>7</v>
      </c>
      <c r="B44" s="7">
        <f ca="1">IFERROR(__xludf.DUMMYFUNCTION("""COMPUTED_VALUE"""),44128)</f>
        <v>44128</v>
      </c>
      <c r="C44" s="8">
        <f ca="1">IFERROR(__xludf.DUMMYFUNCTION("""COMPUTED_VALUE"""),0.58333333333212)</f>
        <v>0.58333333333212001</v>
      </c>
      <c r="D44" s="6" t="str">
        <f ca="1">IFERROR(__xludf.DUMMYFUNCTION("""COMPUTED_VALUE"""),"U17")</f>
        <v>U17</v>
      </c>
      <c r="E44" s="6" t="str">
        <f ca="1">IFERROR(__xludf.DUMMYFUNCTION("""COMPUTED_VALUE"""),"Bøn")</f>
        <v>Bøn</v>
      </c>
      <c r="F44" s="6" t="str">
        <f ca="1">IFERROR(__xludf.DUMMYFUNCTION("""COMPUTED_VALUE"""),"Eidsvoll 1814's")</f>
        <v>Eidsvoll 1814's</v>
      </c>
      <c r="G44" s="6" t="str">
        <f ca="1">IFERROR(__xludf.DUMMYFUNCTION("""COMPUTED_VALUE"""),"Vålerenga Trolls")</f>
        <v>Vålerenga Trolls</v>
      </c>
      <c r="H44" s="6" t="str">
        <f ca="1">IFERROR(__xludf.DUMMYFUNCTION("""COMPUTED_VALUE"""),"")</f>
        <v/>
      </c>
    </row>
    <row r="45" spans="1:8" ht="12.75" x14ac:dyDescent="0.2">
      <c r="A45" s="6">
        <f ca="1">IFERROR(__xludf.DUMMYFUNCTION("""COMPUTED_VALUE"""),7)</f>
        <v>7</v>
      </c>
      <c r="B45" s="7">
        <f ca="1">IFERROR(__xludf.DUMMYFUNCTION("""COMPUTED_VALUE"""),44128)</f>
        <v>44128</v>
      </c>
      <c r="C45" s="8">
        <f ca="1">IFERROR(__xludf.DUMMYFUNCTION("""COMPUTED_VALUE"""),0.58333333333212)</f>
        <v>0.58333333333212001</v>
      </c>
      <c r="D45" s="6" t="str">
        <f ca="1">IFERROR(__xludf.DUMMYFUNCTION("""COMPUTED_VALUE"""),"U15")</f>
        <v>U15</v>
      </c>
      <c r="E45" s="6" t="str">
        <f ca="1">IFERROR(__xludf.DUMMYFUNCTION("""COMPUTED_VALUE"""),"Rolland")</f>
        <v>Rolland</v>
      </c>
      <c r="F45" s="6" t="str">
        <f ca="1">IFERROR(__xludf.DUMMYFUNCTION("""COMPUTED_VALUE"""),"Åsane Seahawks")</f>
        <v>Åsane Seahawks</v>
      </c>
      <c r="G45" s="6" t="str">
        <f ca="1">IFERROR(__xludf.DUMMYFUNCTION("""COMPUTED_VALUE"""),"Lillestrøm Starfighters")</f>
        <v>Lillestrøm Starfighters</v>
      </c>
      <c r="H45" s="6" t="str">
        <f ca="1">IFERROR(__xludf.DUMMYFUNCTION("""COMPUTED_VALUE"""),"")</f>
        <v/>
      </c>
    </row>
    <row r="46" spans="1:8" ht="12.75" x14ac:dyDescent="0.2">
      <c r="A46" s="6">
        <f ca="1">IFERROR(__xludf.DUMMYFUNCTION("""COMPUTED_VALUE"""),7)</f>
        <v>7</v>
      </c>
      <c r="B46" s="7">
        <f ca="1">IFERROR(__xludf.DUMMYFUNCTION("""COMPUTED_VALUE"""),44129)</f>
        <v>44129</v>
      </c>
      <c r="C46" s="8">
        <f ca="1">IFERROR(__xludf.DUMMYFUNCTION("""COMPUTED_VALUE"""),0.58333333333212)</f>
        <v>0.58333333333212001</v>
      </c>
      <c r="D46" s="6" t="str">
        <f ca="1">IFERROR(__xludf.DUMMYFUNCTION("""COMPUTED_VALUE"""),"ES")</f>
        <v>ES</v>
      </c>
      <c r="E46" s="6" t="str">
        <f ca="1">IFERROR(__xludf.DUMMYFUNCTION("""COMPUTED_VALUE"""),"Bøn")</f>
        <v>Bøn</v>
      </c>
      <c r="F46" s="6" t="str">
        <f ca="1">IFERROR(__xludf.DUMMYFUNCTION("""COMPUTED_VALUE"""),"Eidsvoll 1814's")</f>
        <v>Eidsvoll 1814's</v>
      </c>
      <c r="G46" s="6" t="str">
        <f ca="1">IFERROR(__xludf.DUMMYFUNCTION("""COMPUTED_VALUE"""),"Oslo Vikings")</f>
        <v>Oslo Vikings</v>
      </c>
      <c r="H46" s="6" t="str">
        <f ca="1">IFERROR(__xludf.DUMMYFUNCTION("""COMPUTED_VALUE"""),"")</f>
        <v/>
      </c>
    </row>
    <row r="47" spans="1:8" ht="12.75" x14ac:dyDescent="0.2">
      <c r="A47" s="6">
        <f ca="1">IFERROR(__xludf.DUMMYFUNCTION("""COMPUTED_VALUE"""),7)</f>
        <v>7</v>
      </c>
      <c r="B47" s="7">
        <f ca="1">IFERROR(__xludf.DUMMYFUNCTION("""COMPUTED_VALUE"""),44129)</f>
        <v>44129</v>
      </c>
      <c r="C47" s="8">
        <f ca="1">IFERROR(__xludf.DUMMYFUNCTION("""COMPUTED_VALUE"""),0.58333333333212)</f>
        <v>0.58333333333212001</v>
      </c>
      <c r="D47" s="6" t="str">
        <f ca="1">IFERROR(__xludf.DUMMYFUNCTION("""COMPUTED_VALUE"""),"U15")</f>
        <v>U15</v>
      </c>
      <c r="E47" s="6" t="str">
        <f ca="1">IFERROR(__xludf.DUMMYFUNCTION("""COMPUTED_VALUE"""),"Gommerud")</f>
        <v>Gommerud</v>
      </c>
      <c r="F47" s="6" t="str">
        <f ca="1">IFERROR(__xludf.DUMMYFUNCTION("""COMPUTED_VALUE"""),"BVHI IF Ironmen")</f>
        <v>BVHI IF Ironmen</v>
      </c>
      <c r="G47" s="6" t="str">
        <f ca="1">IFERROR(__xludf.DUMMYFUNCTION("""COMPUTED_VALUE"""),"Oslo Vikings")</f>
        <v>Oslo Vikings</v>
      </c>
      <c r="H47" s="6" t="str">
        <f ca="1">IFERROR(__xludf.DUMMYFUNCTION("""COMPUTED_VALUE"""),"")</f>
        <v/>
      </c>
    </row>
    <row r="48" spans="1:8" ht="5.0999999999999996" customHeight="1" x14ac:dyDescent="0.2">
      <c r="A48" s="6" t="str">
        <f ca="1">IFERROR(__xludf.DUMMYFUNCTION("""COMPUTED_VALUE"""),"")</f>
        <v/>
      </c>
      <c r="B48" s="7" t="str">
        <f ca="1">IFERROR(__xludf.DUMMYFUNCTION("""COMPUTED_VALUE"""),"")</f>
        <v/>
      </c>
      <c r="C48" s="8" t="str">
        <f ca="1">IFERROR(__xludf.DUMMYFUNCTION("""COMPUTED_VALUE"""),"")</f>
        <v/>
      </c>
      <c r="D48" s="6" t="str">
        <f ca="1">IFERROR(__xludf.DUMMYFUNCTION("""COMPUTED_VALUE"""),"")</f>
        <v/>
      </c>
      <c r="E48" s="6" t="str">
        <f ca="1">IFERROR(__xludf.DUMMYFUNCTION("""COMPUTED_VALUE"""),"")</f>
        <v/>
      </c>
      <c r="F48" s="6" t="str">
        <f ca="1">IFERROR(__xludf.DUMMYFUNCTION("""COMPUTED_VALUE"""),"")</f>
        <v/>
      </c>
      <c r="G48" s="6" t="str">
        <f ca="1">IFERROR(__xludf.DUMMYFUNCTION("""COMPUTED_VALUE"""),"")</f>
        <v/>
      </c>
      <c r="H48" s="6" t="str">
        <f ca="1">IFERROR(__xludf.DUMMYFUNCTION("""COMPUTED_VALUE"""),"")</f>
        <v/>
      </c>
    </row>
    <row r="49" spans="1:8" ht="12.75" x14ac:dyDescent="0.2">
      <c r="A49" s="6">
        <f ca="1">IFERROR(__xludf.DUMMYFUNCTION("""COMPUTED_VALUE"""),8)</f>
        <v>8</v>
      </c>
      <c r="B49" s="7">
        <f ca="1">IFERROR(__xludf.DUMMYFUNCTION("""COMPUTED_VALUE"""),44135)</f>
        <v>44135</v>
      </c>
      <c r="C49" s="8">
        <f ca="1">IFERROR(__xludf.DUMMYFUNCTION("""COMPUTED_VALUE"""),0.58333333333212)</f>
        <v>0.58333333333212001</v>
      </c>
      <c r="D49" s="6" t="str">
        <f ca="1">IFERROR(__xludf.DUMMYFUNCTION("""COMPUTED_VALUE"""),"ES")</f>
        <v>ES</v>
      </c>
      <c r="E49" s="6" t="str">
        <f ca="1">IFERROR(__xludf.DUMMYFUNCTION("""COMPUTED_VALUE"""),"Karuss")</f>
        <v>Karuss</v>
      </c>
      <c r="F49" s="6" t="str">
        <f ca="1">IFERROR(__xludf.DUMMYFUNCTION("""COMPUTED_VALUE"""),"Kristiansand Gladiators")</f>
        <v>Kristiansand Gladiators</v>
      </c>
      <c r="G49" s="6" t="str">
        <f ca="1">IFERROR(__xludf.DUMMYFUNCTION("""COMPUTED_VALUE"""),"Eidsvoll 1814's")</f>
        <v>Eidsvoll 1814's</v>
      </c>
      <c r="H49" s="6" t="str">
        <f ca="1">IFERROR(__xludf.DUMMYFUNCTION("""COMPUTED_VALUE"""),"")</f>
        <v/>
      </c>
    </row>
    <row r="50" spans="1:8" ht="12.75" x14ac:dyDescent="0.2">
      <c r="A50" s="6">
        <f ca="1">IFERROR(__xludf.DUMMYFUNCTION("""COMPUTED_VALUE"""),8)</f>
        <v>8</v>
      </c>
      <c r="B50" s="7">
        <f ca="1">IFERROR(__xludf.DUMMYFUNCTION("""COMPUTED_VALUE"""),44135)</f>
        <v>44135</v>
      </c>
      <c r="C50" s="8">
        <f ca="1">IFERROR(__xludf.DUMMYFUNCTION("""COMPUTED_VALUE"""),0.58333333333212)</f>
        <v>0.58333333333212001</v>
      </c>
      <c r="D50" s="6" t="str">
        <f ca="1">IFERROR(__xludf.DUMMYFUNCTION("""COMPUTED_VALUE"""),"U17")</f>
        <v>U17</v>
      </c>
      <c r="E50" s="6" t="str">
        <f ca="1">IFERROR(__xludf.DUMMYFUNCTION("""COMPUTED_VALUE"""),"Gommerud")</f>
        <v>Gommerud</v>
      </c>
      <c r="F50" s="6" t="str">
        <f ca="1">IFERROR(__xludf.DUMMYFUNCTION("""COMPUTED_VALUE"""),"BVHI IF Ironmen")</f>
        <v>BVHI IF Ironmen</v>
      </c>
      <c r="G50" s="6" t="str">
        <f ca="1">IFERROR(__xludf.DUMMYFUNCTION("""COMPUTED_VALUE"""),"Vålerenga Trolls")</f>
        <v>Vålerenga Trolls</v>
      </c>
      <c r="H50" s="6" t="str">
        <f ca="1">IFERROR(__xludf.DUMMYFUNCTION("""COMPUTED_VALUE"""),"")</f>
        <v/>
      </c>
    </row>
    <row r="51" spans="1:8" ht="12.75" x14ac:dyDescent="0.2">
      <c r="A51" s="6">
        <f ca="1">IFERROR(__xludf.DUMMYFUNCTION("""COMPUTED_VALUE"""),8)</f>
        <v>8</v>
      </c>
      <c r="B51" s="7">
        <f ca="1">IFERROR(__xludf.DUMMYFUNCTION("""COMPUTED_VALUE"""),44135)</f>
        <v>44135</v>
      </c>
      <c r="C51" s="8">
        <f ca="1">IFERROR(__xludf.DUMMYFUNCTION("""COMPUTED_VALUE"""),0.58333333333212)</f>
        <v>0.58333333333212001</v>
      </c>
      <c r="D51" s="6" t="str">
        <f ca="1">IFERROR(__xludf.DUMMYFUNCTION("""COMPUTED_VALUE"""),"U15")</f>
        <v>U15</v>
      </c>
      <c r="E51" s="6" t="str">
        <f ca="1">IFERROR(__xludf.DUMMYFUNCTION("""COMPUTED_VALUE"""),"Rolland")</f>
        <v>Rolland</v>
      </c>
      <c r="F51" s="6" t="str">
        <f ca="1">IFERROR(__xludf.DUMMYFUNCTION("""COMPUTED_VALUE"""),"Åsane Seahawks")</f>
        <v>Åsane Seahawks</v>
      </c>
      <c r="G51" s="6" t="str">
        <f ca="1">IFERROR(__xludf.DUMMYFUNCTION("""COMPUTED_VALUE"""),"Vålerenga Trolls")</f>
        <v>Vålerenga Trolls</v>
      </c>
      <c r="H51" s="6" t="str">
        <f ca="1">IFERROR(__xludf.DUMMYFUNCTION("""COMPUTED_VALUE"""),"")</f>
        <v/>
      </c>
    </row>
    <row r="52" spans="1:8" ht="12.75" x14ac:dyDescent="0.2">
      <c r="A52" s="6">
        <f ca="1">IFERROR(__xludf.DUMMYFUNCTION("""COMPUTED_VALUE"""),8)</f>
        <v>8</v>
      </c>
      <c r="B52" s="7">
        <f ca="1">IFERROR(__xludf.DUMMYFUNCTION("""COMPUTED_VALUE"""),44136)</f>
        <v>44136</v>
      </c>
      <c r="C52" s="8">
        <f ca="1">IFERROR(__xludf.DUMMYFUNCTION("""COMPUTED_VALUE"""),0.58333333333212)</f>
        <v>0.58333333333212001</v>
      </c>
      <c r="D52" s="6" t="str">
        <f ca="1">IFERROR(__xludf.DUMMYFUNCTION("""COMPUTED_VALUE"""),"U17")</f>
        <v>U17</v>
      </c>
      <c r="E52" s="6" t="str">
        <f ca="1">IFERROR(__xludf.DUMMYFUNCTION("""COMPUTED_VALUE"""),"Bøn")</f>
        <v>Bøn</v>
      </c>
      <c r="F52" s="6" t="str">
        <f ca="1">IFERROR(__xludf.DUMMYFUNCTION("""COMPUTED_VALUE"""),"Eidsvoll 1814's")</f>
        <v>Eidsvoll 1814's</v>
      </c>
      <c r="G52" s="6" t="str">
        <f ca="1">IFERROR(__xludf.DUMMYFUNCTION("""COMPUTED_VALUE"""),"Oslo Vikings")</f>
        <v>Oslo Vikings</v>
      </c>
      <c r="H52" s="6" t="str">
        <f ca="1">IFERROR(__xludf.DUMMYFUNCTION("""COMPUTED_VALUE"""),"")</f>
        <v/>
      </c>
    </row>
    <row r="53" spans="1:8" ht="12.75" x14ac:dyDescent="0.2">
      <c r="A53" s="6">
        <f ca="1">IFERROR(__xludf.DUMMYFUNCTION("""COMPUTED_VALUE"""),8)</f>
        <v>8</v>
      </c>
      <c r="B53" s="7">
        <f ca="1">IFERROR(__xludf.DUMMYFUNCTION("""COMPUTED_VALUE"""),44136)</f>
        <v>44136</v>
      </c>
      <c r="C53" s="8">
        <f ca="1">IFERROR(__xludf.DUMMYFUNCTION("""COMPUTED_VALUE"""),0.58333333333212)</f>
        <v>0.58333333333212001</v>
      </c>
      <c r="D53" s="6" t="str">
        <f ca="1">IFERROR(__xludf.DUMMYFUNCTION("""COMPUTED_VALUE"""),"U15")</f>
        <v>U15</v>
      </c>
      <c r="E53" s="6" t="str">
        <f ca="1">IFERROR(__xludf.DUMMYFUNCTION("""COMPUTED_VALUE"""),"Vigernesjordet")</f>
        <v>Vigernesjordet</v>
      </c>
      <c r="F53" s="6" t="str">
        <f ca="1">IFERROR(__xludf.DUMMYFUNCTION("""COMPUTED_VALUE"""),"Lillestrøm Starfighters")</f>
        <v>Lillestrøm Starfighters</v>
      </c>
      <c r="G53" s="6" t="str">
        <f ca="1">IFERROR(__xludf.DUMMYFUNCTION("""COMPUTED_VALUE"""),"BVHI IF Ironmen")</f>
        <v>BVHI IF Ironmen</v>
      </c>
      <c r="H53" s="6" t="str">
        <f ca="1">IFERROR(__xludf.DUMMYFUNCTION("""COMPUTED_VALUE"""),"")</f>
        <v/>
      </c>
    </row>
  </sheetData>
  <conditionalFormatting sqref="B1">
    <cfRule type="expression" dxfId="55" priority="1">
      <formula>WEEKDAY(B1,2)&gt;6</formula>
    </cfRule>
  </conditionalFormatting>
  <conditionalFormatting sqref="B1">
    <cfRule type="expression" dxfId="54" priority="2">
      <formula>WEEKDAY(B1,2)&lt;6</formula>
    </cfRule>
  </conditionalFormatting>
  <conditionalFormatting sqref="A1:H53">
    <cfRule type="expression" dxfId="53" priority="3">
      <formula>INDIRECT("d"&amp;ROW())=""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66"/>
  <sheetViews>
    <sheetView topLeftCell="A28" workbookViewId="0">
      <selection activeCell="E71" sqref="E71"/>
    </sheetView>
  </sheetViews>
  <sheetFormatPr baseColWidth="10" defaultColWidth="14.42578125" defaultRowHeight="15.75" customHeight="1" x14ac:dyDescent="0.2"/>
  <cols>
    <col min="1" max="1" width="9.140625" customWidth="1"/>
    <col min="3" max="3" width="9.28515625" customWidth="1"/>
    <col min="4" max="4" width="8.85546875" customWidth="1"/>
    <col min="5" max="5" width="18.140625" customWidth="1"/>
    <col min="6" max="6" width="29.140625" customWidth="1"/>
    <col min="7" max="7" width="26.7109375" customWidth="1"/>
    <col min="8" max="8" width="22.7109375" customWidth="1"/>
  </cols>
  <sheetData>
    <row r="1" spans="1:8" x14ac:dyDescent="0.25">
      <c r="A1" s="1" t="str">
        <f ca="1">IFERROR(__xludf.DUMMYFUNCTION("IMPORTRANGE(""https://docs.google.com/spreadsheets/d/1MAcWzqdUp705Ua4LWH47aaW_rJ8oB1CQOun9ZGAF-4Q"", ""Master Super Auto!A:H"")"),"Helg")</f>
        <v>Helg</v>
      </c>
      <c r="B1" s="2" t="str">
        <f ca="1">IFERROR(__xludf.DUMMYFUNCTION("""COMPUTED_VALUE"""),"Dato")</f>
        <v>Dato</v>
      </c>
      <c r="C1" s="3" t="str">
        <f ca="1">IFERROR(__xludf.DUMMYFUNCTION("""COMPUTED_VALUE"""),"Kl")</f>
        <v>Kl</v>
      </c>
      <c r="D1" s="1" t="str">
        <f ca="1">IFERROR(__xludf.DUMMYFUNCTION("""COMPUTED_VALUE"""),"Serie")</f>
        <v>Serie</v>
      </c>
      <c r="E1" s="1" t="str">
        <f ca="1">IFERROR(__xludf.DUMMYFUNCTION("""COMPUTED_VALUE"""),"Bane")</f>
        <v>Bane</v>
      </c>
      <c r="F1" s="1" t="str">
        <f ca="1">IFERROR(__xludf.DUMMYFUNCTION("""COMPUTED_VALUE"""),"Hjemmelag")</f>
        <v>Hjemmelag</v>
      </c>
      <c r="G1" s="1" t="str">
        <f ca="1">IFERROR(__xludf.DUMMYFUNCTION("""COMPUTED_VALUE"""),"Bortelag")</f>
        <v>Bortelag</v>
      </c>
      <c r="H1" s="1" t="str">
        <f ca="1">IFERROR(__xludf.DUMMYFUNCTION("""COMPUTED_VALUE"""),"Kommentar")</f>
        <v>Kommentar</v>
      </c>
    </row>
    <row r="2" spans="1:8" ht="5.0999999999999996" customHeight="1" x14ac:dyDescent="0.2">
      <c r="A2" t="str">
        <f ca="1">IFERROR(__xludf.DUMMYFUNCTION("""COMPUTED_VALUE"""),"")</f>
        <v/>
      </c>
      <c r="B2" s="4" t="str">
        <f ca="1">IFERROR(__xludf.DUMMYFUNCTION("""COMPUTED_VALUE"""),"")</f>
        <v/>
      </c>
      <c r="C2" s="5" t="str">
        <f ca="1">IFERROR(__xludf.DUMMYFUNCTION("""COMPUTED_VALUE"""),"")</f>
        <v/>
      </c>
      <c r="D2" t="str">
        <f ca="1">IFERROR(__xludf.DUMMYFUNCTION("""COMPUTED_VALUE"""),"")</f>
        <v/>
      </c>
      <c r="E2" t="str">
        <f ca="1">IFERROR(__xludf.DUMMYFUNCTION("""COMPUTED_VALUE"""),"")</f>
        <v/>
      </c>
      <c r="F2" t="str">
        <f ca="1">IFERROR(__xludf.DUMMYFUNCTION("""COMPUTED_VALUE"""),"")</f>
        <v/>
      </c>
      <c r="G2" t="str">
        <f ca="1">IFERROR(__xludf.DUMMYFUNCTION("""COMPUTED_VALUE"""),"")</f>
        <v/>
      </c>
      <c r="H2" t="str">
        <f ca="1">IFERROR(__xludf.DUMMYFUNCTION("""COMPUTED_VALUE"""),"")</f>
        <v/>
      </c>
    </row>
    <row r="3" spans="1:8" ht="15.75" customHeight="1" x14ac:dyDescent="0.2">
      <c r="A3" s="6">
        <f ca="1">IFERROR(__xludf.DUMMYFUNCTION("""COMPUTED_VALUE"""),1)</f>
        <v>1</v>
      </c>
      <c r="B3" s="7">
        <f ca="1">IFERROR(__xludf.DUMMYFUNCTION("""COMPUTED_VALUE"""),44059)</f>
        <v>44059</v>
      </c>
      <c r="C3" s="8">
        <f ca="1">IFERROR(__xludf.DUMMYFUNCTION("""COMPUTED_VALUE"""),0.58333333333212)</f>
        <v>0.58333333333212001</v>
      </c>
      <c r="D3" s="6" t="str">
        <f ca="1">IFERROR(__xludf.DUMMYFUNCTION("""COMPUTED_VALUE"""),"U15")</f>
        <v>U15</v>
      </c>
      <c r="E3" s="6" t="str">
        <f ca="1">IFERROR(__xludf.DUMMYFUNCTION("""COMPUTED_VALUE"""),"Gommerud")</f>
        <v>Gommerud</v>
      </c>
      <c r="F3" s="6" t="str">
        <f ca="1">IFERROR(__xludf.DUMMYFUNCTION("""COMPUTED_VALUE"""),"BVHI IF Ironmen")</f>
        <v>BVHI IF Ironmen</v>
      </c>
      <c r="G3" s="6" t="str">
        <f ca="1">IFERROR(__xludf.DUMMYFUNCTION("""COMPUTED_VALUE"""),"Oslo Vikings")</f>
        <v>Oslo Vikings</v>
      </c>
      <c r="H3" s="6" t="str">
        <f ca="1">IFERROR(__xludf.DUMMYFUNCTION("""COMPUTED_VALUE"""),"")</f>
        <v/>
      </c>
    </row>
    <row r="4" spans="1:8" ht="5.0999999999999996" customHeight="1" x14ac:dyDescent="0.2">
      <c r="A4" s="6" t="str">
        <f ca="1">IFERROR(__xludf.DUMMYFUNCTION("""COMPUTED_VALUE"""),"")</f>
        <v/>
      </c>
      <c r="B4" s="7" t="str">
        <f ca="1">IFERROR(__xludf.DUMMYFUNCTION("""COMPUTED_VALUE"""),"")</f>
        <v/>
      </c>
      <c r="C4" s="8" t="str">
        <f ca="1">IFERROR(__xludf.DUMMYFUNCTION("""COMPUTED_VALUE"""),"")</f>
        <v/>
      </c>
      <c r="D4" s="6" t="str">
        <f ca="1">IFERROR(__xludf.DUMMYFUNCTION("""COMPUTED_VALUE"""),"")</f>
        <v/>
      </c>
      <c r="E4" s="6" t="str">
        <f ca="1">IFERROR(__xludf.DUMMYFUNCTION("""COMPUTED_VALUE"""),"")</f>
        <v/>
      </c>
      <c r="F4" s="6" t="str">
        <f ca="1">IFERROR(__xludf.DUMMYFUNCTION("""COMPUTED_VALUE"""),"")</f>
        <v/>
      </c>
      <c r="G4" s="6" t="str">
        <f ca="1">IFERROR(__xludf.DUMMYFUNCTION("""COMPUTED_VALUE"""),"")</f>
        <v/>
      </c>
      <c r="H4" s="6" t="str">
        <f ca="1">IFERROR(__xludf.DUMMYFUNCTION("""COMPUTED_VALUE"""),"")</f>
        <v/>
      </c>
    </row>
    <row r="5" spans="1:8" ht="15.75" customHeight="1" x14ac:dyDescent="0.2">
      <c r="A5" s="6">
        <f ca="1">IFERROR(__xludf.DUMMYFUNCTION("""COMPUTED_VALUE"""),2)</f>
        <v>2</v>
      </c>
      <c r="B5" s="7">
        <f ca="1">IFERROR(__xludf.DUMMYFUNCTION("""COMPUTED_VALUE"""),44065)</f>
        <v>44065</v>
      </c>
      <c r="C5" s="8">
        <f ca="1">IFERROR(__xludf.DUMMYFUNCTION("""COMPUTED_VALUE"""),0.58333333333212)</f>
        <v>0.58333333333212001</v>
      </c>
      <c r="D5" s="6" t="str">
        <f ca="1">IFERROR(__xludf.DUMMYFUNCTION("""COMPUTED_VALUE"""),"U17")</f>
        <v>U17</v>
      </c>
      <c r="E5" s="6" t="str">
        <f ca="1">IFERROR(__xludf.DUMMYFUNCTION("""COMPUTED_VALUE"""),"Gommerud")</f>
        <v>Gommerud</v>
      </c>
      <c r="F5" s="6" t="str">
        <f ca="1">IFERROR(__xludf.DUMMYFUNCTION("""COMPUTED_VALUE"""),"BVHI IF Ironmen")</f>
        <v>BVHI IF Ironmen</v>
      </c>
      <c r="G5" s="6" t="str">
        <f ca="1">IFERROR(__xludf.DUMMYFUNCTION("""COMPUTED_VALUE"""),"Oslo Vikings")</f>
        <v>Oslo Vikings</v>
      </c>
      <c r="H5" s="6" t="str">
        <f ca="1">IFERROR(__xludf.DUMMYFUNCTION("""COMPUTED_VALUE"""),"")</f>
        <v/>
      </c>
    </row>
    <row r="6" spans="1:8" ht="15.75" customHeight="1" x14ac:dyDescent="0.2">
      <c r="A6" s="6">
        <f ca="1">IFERROR(__xludf.DUMMYFUNCTION("""COMPUTED_VALUE"""),2)</f>
        <v>2</v>
      </c>
      <c r="B6" s="7">
        <f ca="1">IFERROR(__xludf.DUMMYFUNCTION("""COMPUTED_VALUE"""),44065)</f>
        <v>44065</v>
      </c>
      <c r="C6" s="8">
        <f ca="1">IFERROR(__xludf.DUMMYFUNCTION("""COMPUTED_VALUE"""),0.58333333333212)</f>
        <v>0.58333333333212001</v>
      </c>
      <c r="D6" s="6" t="str">
        <f ca="1">IFERROR(__xludf.DUMMYFUNCTION("""COMPUTED_VALUE"""),"U15")</f>
        <v>U15</v>
      </c>
      <c r="E6" s="6" t="str">
        <f ca="1">IFERROR(__xludf.DUMMYFUNCTION("""COMPUTED_VALUE"""),"Rolland")</f>
        <v>Rolland</v>
      </c>
      <c r="F6" s="6" t="str">
        <f ca="1">IFERROR(__xludf.DUMMYFUNCTION("""COMPUTED_VALUE"""),"Åsane Seahawks")</f>
        <v>Åsane Seahawks</v>
      </c>
      <c r="G6" s="6" t="str">
        <f ca="1">IFERROR(__xludf.DUMMYFUNCTION("""COMPUTED_VALUE"""),"Lillestrøm Starfighters")</f>
        <v>Lillestrøm Starfighters</v>
      </c>
      <c r="H6" s="6" t="str">
        <f ca="1">IFERROR(__xludf.DUMMYFUNCTION("""COMPUTED_VALUE"""),"")</f>
        <v/>
      </c>
    </row>
    <row r="7" spans="1:8" ht="15.75" customHeight="1" x14ac:dyDescent="0.2">
      <c r="A7" s="6">
        <f ca="1">IFERROR(__xludf.DUMMYFUNCTION("""COMPUTED_VALUE"""),2)</f>
        <v>2</v>
      </c>
      <c r="B7" s="7">
        <f ca="1">IFERROR(__xludf.DUMMYFUNCTION("""COMPUTED_VALUE"""),44066)</f>
        <v>44066</v>
      </c>
      <c r="C7" s="8">
        <f ca="1">IFERROR(__xludf.DUMMYFUNCTION("""COMPUTED_VALUE"""),0.58333333333212)</f>
        <v>0.58333333333212001</v>
      </c>
      <c r="D7" s="6" t="str">
        <f ca="1">IFERROR(__xludf.DUMMYFUNCTION("""COMPUTED_VALUE"""),"U15")</f>
        <v>U15</v>
      </c>
      <c r="E7" s="6" t="str">
        <f ca="1">IFERROR(__xludf.DUMMYFUNCTION("""COMPUTED_VALUE"""),"Frogner")</f>
        <v>Frogner</v>
      </c>
      <c r="F7" s="6" t="str">
        <f ca="1">IFERROR(__xludf.DUMMYFUNCTION("""COMPUTED_VALUE"""),"Oslo Vikings")</f>
        <v>Oslo Vikings</v>
      </c>
      <c r="G7" s="6" t="str">
        <f ca="1">IFERROR(__xludf.DUMMYFUNCTION("""COMPUTED_VALUE"""),"Vålerenga Trolls")</f>
        <v>Vålerenga Trolls</v>
      </c>
      <c r="H7" s="6" t="str">
        <f ca="1">IFERROR(__xludf.DUMMYFUNCTION("""COMPUTED_VALUE"""),"")</f>
        <v/>
      </c>
    </row>
    <row r="8" spans="1:8" ht="5.0999999999999996" customHeight="1" x14ac:dyDescent="0.2">
      <c r="A8" s="6" t="str">
        <f ca="1">IFERROR(__xludf.DUMMYFUNCTION("""COMPUTED_VALUE"""),"")</f>
        <v/>
      </c>
      <c r="B8" s="7" t="str">
        <f ca="1">IFERROR(__xludf.DUMMYFUNCTION("""COMPUTED_VALUE"""),"")</f>
        <v/>
      </c>
      <c r="C8" s="8" t="str">
        <f ca="1">IFERROR(__xludf.DUMMYFUNCTION("""COMPUTED_VALUE"""),"")</f>
        <v/>
      </c>
      <c r="D8" s="6" t="str">
        <f ca="1">IFERROR(__xludf.DUMMYFUNCTION("""COMPUTED_VALUE"""),"")</f>
        <v/>
      </c>
      <c r="E8" s="6" t="str">
        <f ca="1">IFERROR(__xludf.DUMMYFUNCTION("""COMPUTED_VALUE"""),"")</f>
        <v/>
      </c>
      <c r="F8" s="6" t="str">
        <f ca="1">IFERROR(__xludf.DUMMYFUNCTION("""COMPUTED_VALUE"""),"")</f>
        <v/>
      </c>
      <c r="G8" s="6" t="str">
        <f ca="1">IFERROR(__xludf.DUMMYFUNCTION("""COMPUTED_VALUE"""),"")</f>
        <v/>
      </c>
      <c r="H8" s="6" t="str">
        <f ca="1">IFERROR(__xludf.DUMMYFUNCTION("""COMPUTED_VALUE"""),"")</f>
        <v/>
      </c>
    </row>
    <row r="9" spans="1:8" ht="15.75" customHeight="1" x14ac:dyDescent="0.2">
      <c r="A9" s="6">
        <f ca="1">IFERROR(__xludf.DUMMYFUNCTION("""COMPUTED_VALUE"""),3)</f>
        <v>3</v>
      </c>
      <c r="B9" s="7">
        <f ca="1">IFERROR(__xludf.DUMMYFUNCTION("""COMPUTED_VALUE"""),44073)</f>
        <v>44073</v>
      </c>
      <c r="C9" s="8">
        <f ca="1">IFERROR(__xludf.DUMMYFUNCTION("""COMPUTED_VALUE"""),0.58333333333212)</f>
        <v>0.58333333333212001</v>
      </c>
      <c r="D9" s="6" t="str">
        <f ca="1">IFERROR(__xludf.DUMMYFUNCTION("""COMPUTED_VALUE"""),"U17")</f>
        <v>U17</v>
      </c>
      <c r="E9" s="6" t="str">
        <f ca="1">IFERROR(__xludf.DUMMYFUNCTION("""COMPUTED_VALUE"""),"Frogner")</f>
        <v>Frogner</v>
      </c>
      <c r="F9" s="6" t="str">
        <f ca="1">IFERROR(__xludf.DUMMYFUNCTION("""COMPUTED_VALUE"""),"Vålerenga Trolls")</f>
        <v>Vålerenga Trolls</v>
      </c>
      <c r="G9" s="6" t="str">
        <f ca="1">IFERROR(__xludf.DUMMYFUNCTION("""COMPUTED_VALUE"""),"Eidsvoll 1814's")</f>
        <v>Eidsvoll 1814's</v>
      </c>
      <c r="H9" s="6" t="str">
        <f ca="1">IFERROR(__xludf.DUMMYFUNCTION("""COMPUTED_VALUE"""),"")</f>
        <v/>
      </c>
    </row>
    <row r="10" spans="1:8" ht="15.75" customHeight="1" x14ac:dyDescent="0.2">
      <c r="A10" s="6">
        <f ca="1">IFERROR(__xludf.DUMMYFUNCTION("""COMPUTED_VALUE"""),3)</f>
        <v>3</v>
      </c>
      <c r="B10" s="7">
        <f ca="1">IFERROR(__xludf.DUMMYFUNCTION("""COMPUTED_VALUE"""),44073)</f>
        <v>44073</v>
      </c>
      <c r="C10" s="8">
        <f ca="1">IFERROR(__xludf.DUMMYFUNCTION("""COMPUTED_VALUE"""),0.58333333333212)</f>
        <v>0.58333333333212001</v>
      </c>
      <c r="D10" s="6" t="str">
        <f ca="1">IFERROR(__xludf.DUMMYFUNCTION("""COMPUTED_VALUE"""),"U15")</f>
        <v>U15</v>
      </c>
      <c r="E10" s="6" t="str">
        <f ca="1">IFERROR(__xludf.DUMMYFUNCTION("""COMPUTED_VALUE"""),"Frogner")</f>
        <v>Frogner</v>
      </c>
      <c r="F10" s="6" t="str">
        <f ca="1">IFERROR(__xludf.DUMMYFUNCTION("""COMPUTED_VALUE"""),"Vålerenga Trolls")</f>
        <v>Vålerenga Trolls</v>
      </c>
      <c r="G10" s="6" t="str">
        <f ca="1">IFERROR(__xludf.DUMMYFUNCTION("""COMPUTED_VALUE"""),"BVHI IF Ironmen")</f>
        <v>BVHI IF Ironmen</v>
      </c>
      <c r="H10" s="6" t="str">
        <f ca="1">IFERROR(__xludf.DUMMYFUNCTION("""COMPUTED_VALUE"""),"")</f>
        <v/>
      </c>
    </row>
    <row r="11" spans="1:8" ht="15.75" customHeight="1" x14ac:dyDescent="0.2">
      <c r="A11" s="6">
        <f ca="1">IFERROR(__xludf.DUMMYFUNCTION("""COMPUTED_VALUE"""),3)</f>
        <v>3</v>
      </c>
      <c r="B11" s="7">
        <f ca="1">IFERROR(__xludf.DUMMYFUNCTION("""COMPUTED_VALUE"""),44073)</f>
        <v>44073</v>
      </c>
      <c r="C11" s="8">
        <f ca="1">IFERROR(__xludf.DUMMYFUNCTION("""COMPUTED_VALUE"""),0.58333333333212)</f>
        <v>0.58333333333212001</v>
      </c>
      <c r="D11" s="6" t="str">
        <f ca="1">IFERROR(__xludf.DUMMYFUNCTION("""COMPUTED_VALUE"""),"U15")</f>
        <v>U15</v>
      </c>
      <c r="E11" s="6" t="str">
        <f ca="1">IFERROR(__xludf.DUMMYFUNCTION("""COMPUTED_VALUE"""),"Vigernesjordet")</f>
        <v>Vigernesjordet</v>
      </c>
      <c r="F11" s="6" t="str">
        <f ca="1">IFERROR(__xludf.DUMMYFUNCTION("""COMPUTED_VALUE"""),"Lillestrøm Starfighters")</f>
        <v>Lillestrøm Starfighters</v>
      </c>
      <c r="G11" s="6" t="str">
        <f ca="1">IFERROR(__xludf.DUMMYFUNCTION("""COMPUTED_VALUE"""),"Oslo Vikings")</f>
        <v>Oslo Vikings</v>
      </c>
      <c r="H11" s="6" t="str">
        <f ca="1">IFERROR(__xludf.DUMMYFUNCTION("""COMPUTED_VALUE"""),"")</f>
        <v/>
      </c>
    </row>
    <row r="12" spans="1:8" ht="5.0999999999999996" customHeight="1" x14ac:dyDescent="0.2">
      <c r="A12" s="6" t="str">
        <f ca="1">IFERROR(__xludf.DUMMYFUNCTION("""COMPUTED_VALUE"""),"")</f>
        <v/>
      </c>
      <c r="B12" s="7" t="str">
        <f ca="1">IFERROR(__xludf.DUMMYFUNCTION("""COMPUTED_VALUE"""),"")</f>
        <v/>
      </c>
      <c r="C12" s="8" t="str">
        <f ca="1">IFERROR(__xludf.DUMMYFUNCTION("""COMPUTED_VALUE"""),"")</f>
        <v/>
      </c>
      <c r="D12" s="6" t="str">
        <f ca="1">IFERROR(__xludf.DUMMYFUNCTION("""COMPUTED_VALUE"""),"")</f>
        <v/>
      </c>
      <c r="E12" s="6" t="str">
        <f ca="1">IFERROR(__xludf.DUMMYFUNCTION("""COMPUTED_VALUE"""),"")</f>
        <v/>
      </c>
      <c r="F12" s="6" t="str">
        <f ca="1">IFERROR(__xludf.DUMMYFUNCTION("""COMPUTED_VALUE"""),"")</f>
        <v/>
      </c>
      <c r="G12" s="6" t="str">
        <f ca="1">IFERROR(__xludf.DUMMYFUNCTION("""COMPUTED_VALUE"""),"")</f>
        <v/>
      </c>
      <c r="H12" s="6" t="str">
        <f ca="1">IFERROR(__xludf.DUMMYFUNCTION("""COMPUTED_VALUE"""),"")</f>
        <v/>
      </c>
    </row>
    <row r="13" spans="1:8" ht="15.75" customHeight="1" x14ac:dyDescent="0.2">
      <c r="A13" s="6">
        <f ca="1">IFERROR(__xludf.DUMMYFUNCTION("""COMPUTED_VALUE"""),4)</f>
        <v>4</v>
      </c>
      <c r="B13" s="7">
        <f ca="1">IFERROR(__xludf.DUMMYFUNCTION("""COMPUTED_VALUE"""),44079)</f>
        <v>44079</v>
      </c>
      <c r="C13" s="8">
        <f ca="1">IFERROR(__xludf.DUMMYFUNCTION("""COMPUTED_VALUE"""),0.58333333333212)</f>
        <v>0.58333333333212001</v>
      </c>
      <c r="D13" s="6" t="str">
        <f ca="1">IFERROR(__xludf.DUMMYFUNCTION("""COMPUTED_VALUE"""),"U17")</f>
        <v>U17</v>
      </c>
      <c r="E13" s="6" t="str">
        <f ca="1">IFERROR(__xludf.DUMMYFUNCTION("""COMPUTED_VALUE"""),"Gommerud")</f>
        <v>Gommerud</v>
      </c>
      <c r="F13" s="6" t="str">
        <f ca="1">IFERROR(__xludf.DUMMYFUNCTION("""COMPUTED_VALUE"""),"BVHI IF Ironmen")</f>
        <v>BVHI IF Ironmen</v>
      </c>
      <c r="G13" s="6" t="str">
        <f ca="1">IFERROR(__xludf.DUMMYFUNCTION("""COMPUTED_VALUE"""),"Vålerenga Trolls")</f>
        <v>Vålerenga Trolls</v>
      </c>
      <c r="H13" s="6" t="str">
        <f ca="1">IFERROR(__xludf.DUMMYFUNCTION("""COMPUTED_VALUE"""),"")</f>
        <v/>
      </c>
    </row>
    <row r="14" spans="1:8" ht="15.75" customHeight="1" x14ac:dyDescent="0.2">
      <c r="A14" s="6">
        <f ca="1">IFERROR(__xludf.DUMMYFUNCTION("""COMPUTED_VALUE"""),4)</f>
        <v>4</v>
      </c>
      <c r="B14" s="7">
        <f ca="1">IFERROR(__xludf.DUMMYFUNCTION("""COMPUTED_VALUE"""),44079)</f>
        <v>44079</v>
      </c>
      <c r="C14" s="8">
        <f ca="1">IFERROR(__xludf.DUMMYFUNCTION("""COMPUTED_VALUE"""),0.58333333333212)</f>
        <v>0.58333333333212001</v>
      </c>
      <c r="D14" s="6" t="str">
        <f ca="1">IFERROR(__xludf.DUMMYFUNCTION("""COMPUTED_VALUE"""),"U15")</f>
        <v>U15</v>
      </c>
      <c r="E14" s="6" t="str">
        <f ca="1">IFERROR(__xludf.DUMMYFUNCTION("""COMPUTED_VALUE"""),"Frogner")</f>
        <v>Frogner</v>
      </c>
      <c r="F14" s="6" t="str">
        <f ca="1">IFERROR(__xludf.DUMMYFUNCTION("""COMPUTED_VALUE"""),"Oslo Vikings")</f>
        <v>Oslo Vikings</v>
      </c>
      <c r="G14" s="6" t="str">
        <f ca="1">IFERROR(__xludf.DUMMYFUNCTION("""COMPUTED_VALUE"""),"Åsane Seahawks")</f>
        <v>Åsane Seahawks</v>
      </c>
      <c r="H14" s="6" t="str">
        <f ca="1">IFERROR(__xludf.DUMMYFUNCTION("""COMPUTED_VALUE"""),"")</f>
        <v/>
      </c>
    </row>
    <row r="15" spans="1:8" ht="15.75" customHeight="1" x14ac:dyDescent="0.2">
      <c r="A15" s="6">
        <f ca="1">IFERROR(__xludf.DUMMYFUNCTION("""COMPUTED_VALUE"""),4)</f>
        <v>4</v>
      </c>
      <c r="B15" s="7">
        <f ca="1">IFERROR(__xludf.DUMMYFUNCTION("""COMPUTED_VALUE"""),44080)</f>
        <v>44080</v>
      </c>
      <c r="C15" s="8">
        <f ca="1">IFERROR(__xludf.DUMMYFUNCTION("""COMPUTED_VALUE"""),0.58333333333212)</f>
        <v>0.58333333333212001</v>
      </c>
      <c r="D15" s="6" t="str">
        <f ca="1">IFERROR(__xludf.DUMMYFUNCTION("""COMPUTED_VALUE"""),"U17")</f>
        <v>U17</v>
      </c>
      <c r="E15" s="6" t="str">
        <f ca="1">IFERROR(__xludf.DUMMYFUNCTION("""COMPUTED_VALUE"""),"Frogner")</f>
        <v>Frogner</v>
      </c>
      <c r="F15" s="6" t="str">
        <f ca="1">IFERROR(__xludf.DUMMYFUNCTION("""COMPUTED_VALUE"""),"Oslo Vikings")</f>
        <v>Oslo Vikings</v>
      </c>
      <c r="G15" s="6" t="str">
        <f ca="1">IFERROR(__xludf.DUMMYFUNCTION("""COMPUTED_VALUE"""),"Eidsvoll 1814's")</f>
        <v>Eidsvoll 1814's</v>
      </c>
      <c r="H15" s="6" t="str">
        <f ca="1">IFERROR(__xludf.DUMMYFUNCTION("""COMPUTED_VALUE"""),"")</f>
        <v/>
      </c>
    </row>
    <row r="16" spans="1:8" ht="15.75" customHeight="1" x14ac:dyDescent="0.2">
      <c r="A16" s="6">
        <f ca="1">IFERROR(__xludf.DUMMYFUNCTION("""COMPUTED_VALUE"""),4)</f>
        <v>4</v>
      </c>
      <c r="B16" s="7">
        <f ca="1">IFERROR(__xludf.DUMMYFUNCTION("""COMPUTED_VALUE"""),44080)</f>
        <v>44080</v>
      </c>
      <c r="C16" s="8">
        <f ca="1">IFERROR(__xludf.DUMMYFUNCTION("""COMPUTED_VALUE"""),0.58333333333212)</f>
        <v>0.58333333333212001</v>
      </c>
      <c r="D16" s="6" t="str">
        <f ca="1">IFERROR(__xludf.DUMMYFUNCTION("""COMPUTED_VALUE"""),"U15")</f>
        <v>U15</v>
      </c>
      <c r="E16" s="6" t="str">
        <f ca="1">IFERROR(__xludf.DUMMYFUNCTION("""COMPUTED_VALUE"""),"Gommerud")</f>
        <v>Gommerud</v>
      </c>
      <c r="F16" s="6" t="str">
        <f ca="1">IFERROR(__xludf.DUMMYFUNCTION("""COMPUTED_VALUE"""),"BVHI IF Ironmen")</f>
        <v>BVHI IF Ironmen</v>
      </c>
      <c r="G16" s="6" t="str">
        <f ca="1">IFERROR(__xludf.DUMMYFUNCTION("""COMPUTED_VALUE"""),"Lillestrøm Starfighters")</f>
        <v>Lillestrøm Starfighters</v>
      </c>
      <c r="H16" s="6" t="str">
        <f ca="1">IFERROR(__xludf.DUMMYFUNCTION("""COMPUTED_VALUE"""),"")</f>
        <v/>
      </c>
    </row>
    <row r="17" spans="1:8" ht="5.0999999999999996" customHeight="1" x14ac:dyDescent="0.2">
      <c r="A17" s="6" t="str">
        <f ca="1">IFERROR(__xludf.DUMMYFUNCTION("""COMPUTED_VALUE"""),"")</f>
        <v/>
      </c>
      <c r="B17" s="7" t="str">
        <f ca="1">IFERROR(__xludf.DUMMYFUNCTION("""COMPUTED_VALUE"""),"")</f>
        <v/>
      </c>
      <c r="C17" s="8" t="str">
        <f ca="1">IFERROR(__xludf.DUMMYFUNCTION("""COMPUTED_VALUE"""),"")</f>
        <v/>
      </c>
      <c r="D17" s="6" t="str">
        <f ca="1">IFERROR(__xludf.DUMMYFUNCTION("""COMPUTED_VALUE"""),"")</f>
        <v/>
      </c>
      <c r="E17" s="6" t="str">
        <f ca="1">IFERROR(__xludf.DUMMYFUNCTION("""COMPUTED_VALUE"""),"")</f>
        <v/>
      </c>
      <c r="F17" s="6" t="str">
        <f ca="1">IFERROR(__xludf.DUMMYFUNCTION("""COMPUTED_VALUE"""),"")</f>
        <v/>
      </c>
      <c r="G17" s="6" t="str">
        <f ca="1">IFERROR(__xludf.DUMMYFUNCTION("""COMPUTED_VALUE"""),"")</f>
        <v/>
      </c>
      <c r="H17" s="6" t="str">
        <f ca="1">IFERROR(__xludf.DUMMYFUNCTION("""COMPUTED_VALUE"""),"")</f>
        <v/>
      </c>
    </row>
    <row r="18" spans="1:8" ht="15.75" customHeight="1" x14ac:dyDescent="0.2">
      <c r="A18" s="6">
        <f ca="1">IFERROR(__xludf.DUMMYFUNCTION("""COMPUTED_VALUE"""),5)</f>
        <v>5</v>
      </c>
      <c r="B18" s="7">
        <f ca="1">IFERROR(__xludf.DUMMYFUNCTION("""COMPUTED_VALUE"""),44086)</f>
        <v>44086</v>
      </c>
      <c r="C18" s="8">
        <f ca="1">IFERROR(__xludf.DUMMYFUNCTION("""COMPUTED_VALUE"""),0.58333333333212)</f>
        <v>0.58333333333212001</v>
      </c>
      <c r="D18" s="6" t="str">
        <f ca="1">IFERROR(__xludf.DUMMYFUNCTION("""COMPUTED_VALUE"""),"D1")</f>
        <v>D1</v>
      </c>
      <c r="E18" s="6" t="str">
        <f ca="1">IFERROR(__xludf.DUMMYFUNCTION("""COMPUTED_VALUE"""),"Vigernesjordet")</f>
        <v>Vigernesjordet</v>
      </c>
      <c r="F18" s="6" t="str">
        <f ca="1">IFERROR(__xludf.DUMMYFUNCTION("""COMPUTED_VALUE"""),"Lillestrøm Starfighters")</f>
        <v>Lillestrøm Starfighters</v>
      </c>
      <c r="G18" s="6" t="str">
        <f ca="1">IFERROR(__xludf.DUMMYFUNCTION("""COMPUTED_VALUE"""),"Tønsberg Raiders")</f>
        <v>Tønsberg Raiders</v>
      </c>
      <c r="H18" s="6" t="str">
        <f ca="1">IFERROR(__xludf.DUMMYFUNCTION("""COMPUTED_VALUE"""),"")</f>
        <v/>
      </c>
    </row>
    <row r="19" spans="1:8" ht="15.75" customHeight="1" x14ac:dyDescent="0.2">
      <c r="A19" s="6">
        <f ca="1">IFERROR(__xludf.DUMMYFUNCTION("""COMPUTED_VALUE"""),5)</f>
        <v>5</v>
      </c>
      <c r="B19" s="7">
        <f ca="1">IFERROR(__xludf.DUMMYFUNCTION("""COMPUTED_VALUE"""),44086)</f>
        <v>44086</v>
      </c>
      <c r="C19" s="8">
        <f ca="1">IFERROR(__xludf.DUMMYFUNCTION("""COMPUTED_VALUE"""),0.58333333333212)</f>
        <v>0.58333333333212001</v>
      </c>
      <c r="D19" s="6" t="str">
        <f ca="1">IFERROR(__xludf.DUMMYFUNCTION("""COMPUTED_VALUE"""),"D2")</f>
        <v>D2</v>
      </c>
      <c r="E19" s="6" t="str">
        <f ca="1">IFERROR(__xludf.DUMMYFUNCTION("""COMPUTED_VALUE"""),"Sofiemyr")</f>
        <v>Sofiemyr</v>
      </c>
      <c r="F19" s="6" t="str">
        <f ca="1">IFERROR(__xludf.DUMMYFUNCTION("""COMPUTED_VALUE"""),"Kolbotn Hunters")</f>
        <v>Kolbotn Hunters</v>
      </c>
      <c r="G19" s="6" t="str">
        <f ca="1">IFERROR(__xludf.DUMMYFUNCTION("""COMPUTED_VALUE"""),"Åsane Seahawks")</f>
        <v>Åsane Seahawks</v>
      </c>
      <c r="H19" s="6" t="str">
        <f ca="1">IFERROR(__xludf.DUMMYFUNCTION("""COMPUTED_VALUE"""),"")</f>
        <v/>
      </c>
    </row>
    <row r="20" spans="1:8" ht="15.75" customHeight="1" x14ac:dyDescent="0.2">
      <c r="A20" s="6">
        <f ca="1">IFERROR(__xludf.DUMMYFUNCTION("""COMPUTED_VALUE"""),5)</f>
        <v>5</v>
      </c>
      <c r="B20" s="7">
        <f ca="1">IFERROR(__xludf.DUMMYFUNCTION("""COMPUTED_VALUE"""),44086)</f>
        <v>44086</v>
      </c>
      <c r="C20" s="8">
        <f ca="1">IFERROR(__xludf.DUMMYFUNCTION("""COMPUTED_VALUE"""),0.58333333333212)</f>
        <v>0.58333333333212001</v>
      </c>
      <c r="D20" s="6" t="str">
        <f ca="1">IFERROR(__xludf.DUMMYFUNCTION("""COMPUTED_VALUE"""),"D2")</f>
        <v>D2</v>
      </c>
      <c r="E20" s="6" t="str">
        <f ca="1">IFERROR(__xludf.DUMMYFUNCTION("""COMPUTED_VALUE"""),"(Ålesund)")</f>
        <v>(Ålesund)</v>
      </c>
      <c r="F20" s="6" t="str">
        <f ca="1">IFERROR(__xludf.DUMMYFUNCTION("""COMPUTED_VALUE"""),"Ålesund Phoenix")</f>
        <v>Ålesund Phoenix</v>
      </c>
      <c r="G20" s="6" t="str">
        <f ca="1">IFERROR(__xludf.DUMMYFUNCTION("""COMPUTED_VALUE"""),"Haugesund Hurricanes")</f>
        <v>Haugesund Hurricanes</v>
      </c>
      <c r="H20" s="6" t="str">
        <f ca="1">IFERROR(__xludf.DUMMYFUNCTION("""COMPUTED_VALUE"""),"")</f>
        <v/>
      </c>
    </row>
    <row r="21" spans="1:8" ht="15.75" customHeight="1" x14ac:dyDescent="0.2">
      <c r="A21" s="6">
        <f ca="1">IFERROR(__xludf.DUMMYFUNCTION("""COMPUTED_VALUE"""),5)</f>
        <v>5</v>
      </c>
      <c r="B21" s="7">
        <f ca="1">IFERROR(__xludf.DUMMYFUNCTION("""COMPUTED_VALUE"""),44086)</f>
        <v>44086</v>
      </c>
      <c r="C21" s="8">
        <f ca="1">IFERROR(__xludf.DUMMYFUNCTION("""COMPUTED_VALUE"""),0.58333333333212)</f>
        <v>0.58333333333212001</v>
      </c>
      <c r="D21" s="6" t="str">
        <f ca="1">IFERROR(__xludf.DUMMYFUNCTION("""COMPUTED_VALUE"""),"U17")</f>
        <v>U17</v>
      </c>
      <c r="E21" s="6" t="str">
        <f ca="1">IFERROR(__xludf.DUMMYFUNCTION("""COMPUTED_VALUE"""),"Frogner")</f>
        <v>Frogner</v>
      </c>
      <c r="F21" s="6" t="str">
        <f ca="1">IFERROR(__xludf.DUMMYFUNCTION("""COMPUTED_VALUE"""),"Vålerenga Trolls")</f>
        <v>Vålerenga Trolls</v>
      </c>
      <c r="G21" s="6" t="str">
        <f ca="1">IFERROR(__xludf.DUMMYFUNCTION("""COMPUTED_VALUE"""),"Oslo Vikings")</f>
        <v>Oslo Vikings</v>
      </c>
      <c r="H21" s="6" t="str">
        <f ca="1">IFERROR(__xludf.DUMMYFUNCTION("""COMPUTED_VALUE"""),"")</f>
        <v/>
      </c>
    </row>
    <row r="22" spans="1:8" ht="15.75" customHeight="1" x14ac:dyDescent="0.2">
      <c r="A22" s="6">
        <f ca="1">IFERROR(__xludf.DUMMYFUNCTION("""COMPUTED_VALUE"""),5)</f>
        <v>5</v>
      </c>
      <c r="B22" s="7">
        <f ca="1">IFERROR(__xludf.DUMMYFUNCTION("""COMPUTED_VALUE"""),44086)</f>
        <v>44086</v>
      </c>
      <c r="C22" s="8">
        <f ca="1">IFERROR(__xludf.DUMMYFUNCTION("""COMPUTED_VALUE"""),0.58333333333212)</f>
        <v>0.58333333333212001</v>
      </c>
      <c r="D22" s="6" t="str">
        <f ca="1">IFERROR(__xludf.DUMMYFUNCTION("""COMPUTED_VALUE"""),"U15")</f>
        <v>U15</v>
      </c>
      <c r="E22" s="6" t="str">
        <f ca="1">IFERROR(__xludf.DUMMYFUNCTION("""COMPUTED_VALUE"""),"Rolland")</f>
        <v>Rolland</v>
      </c>
      <c r="F22" s="6" t="str">
        <f ca="1">IFERROR(__xludf.DUMMYFUNCTION("""COMPUTED_VALUE"""),"Åsane Seahawks")</f>
        <v>Åsane Seahawks</v>
      </c>
      <c r="G22" s="6" t="str">
        <f ca="1">IFERROR(__xludf.DUMMYFUNCTION("""COMPUTED_VALUE"""),"BVHI IF Ironmen")</f>
        <v>BVHI IF Ironmen</v>
      </c>
      <c r="H22" s="6" t="str">
        <f ca="1">IFERROR(__xludf.DUMMYFUNCTION("""COMPUTED_VALUE"""),"")</f>
        <v/>
      </c>
    </row>
    <row r="23" spans="1:8" ht="15.75" customHeight="1" x14ac:dyDescent="0.2">
      <c r="A23" s="6">
        <f ca="1">IFERROR(__xludf.DUMMYFUNCTION("""COMPUTED_VALUE"""),5)</f>
        <v>5</v>
      </c>
      <c r="B23" s="7">
        <f ca="1">IFERROR(__xludf.DUMMYFUNCTION("""COMPUTED_VALUE"""),44087)</f>
        <v>44087</v>
      </c>
      <c r="C23" s="8">
        <f ca="1">IFERROR(__xludf.DUMMYFUNCTION("""COMPUTED_VALUE"""),0.58333333333212)</f>
        <v>0.58333333333212001</v>
      </c>
      <c r="D23" s="6" t="str">
        <f ca="1">IFERROR(__xludf.DUMMYFUNCTION("""COMPUTED_VALUE"""),"ES")</f>
        <v>ES</v>
      </c>
      <c r="E23" s="6" t="str">
        <f ca="1">IFERROR(__xludf.DUMMYFUNCTION("""COMPUTED_VALUE"""),"Frogner")</f>
        <v>Frogner</v>
      </c>
      <c r="F23" s="6" t="str">
        <f ca="1">IFERROR(__xludf.DUMMYFUNCTION("""COMPUTED_VALUE"""),"Oslo Vikings")</f>
        <v>Oslo Vikings</v>
      </c>
      <c r="G23" s="6" t="str">
        <f ca="1">IFERROR(__xludf.DUMMYFUNCTION("""COMPUTED_VALUE"""),"Kristiansand Gladiators")</f>
        <v>Kristiansand Gladiators</v>
      </c>
      <c r="H23" s="6" t="str">
        <f ca="1">IFERROR(__xludf.DUMMYFUNCTION("""COMPUTED_VALUE"""),"")</f>
        <v/>
      </c>
    </row>
    <row r="24" spans="1:8" ht="15.75" customHeight="1" x14ac:dyDescent="0.2">
      <c r="A24" s="6">
        <f ca="1">IFERROR(__xludf.DUMMYFUNCTION("""COMPUTED_VALUE"""),5)</f>
        <v>5</v>
      </c>
      <c r="B24" s="7">
        <f ca="1">IFERROR(__xludf.DUMMYFUNCTION("""COMPUTED_VALUE"""),44087)</f>
        <v>44087</v>
      </c>
      <c r="C24" s="8">
        <f ca="1">IFERROR(__xludf.DUMMYFUNCTION("""COMPUTED_VALUE"""),0.58333333333212)</f>
        <v>0.58333333333212001</v>
      </c>
      <c r="D24" s="6" t="str">
        <f ca="1">IFERROR(__xludf.DUMMYFUNCTION("""COMPUTED_VALUE"""),"U17")</f>
        <v>U17</v>
      </c>
      <c r="E24" s="6" t="str">
        <f ca="1">IFERROR(__xludf.DUMMYFUNCTION("""COMPUTED_VALUE"""),"Bøn")</f>
        <v>Bøn</v>
      </c>
      <c r="F24" s="6" t="str">
        <f ca="1">IFERROR(__xludf.DUMMYFUNCTION("""COMPUTED_VALUE"""),"Eidsvoll 1814's")</f>
        <v>Eidsvoll 1814's</v>
      </c>
      <c r="G24" s="6" t="str">
        <f ca="1">IFERROR(__xludf.DUMMYFUNCTION("""COMPUTED_VALUE"""),"BVHI IF Ironmen")</f>
        <v>BVHI IF Ironmen</v>
      </c>
      <c r="H24" s="6" t="str">
        <f ca="1">IFERROR(__xludf.DUMMYFUNCTION("""COMPUTED_VALUE"""),"")</f>
        <v/>
      </c>
    </row>
    <row r="25" spans="1:8" ht="15.75" customHeight="1" x14ac:dyDescent="0.2">
      <c r="A25" s="6">
        <f ca="1">IFERROR(__xludf.DUMMYFUNCTION("""COMPUTED_VALUE"""),5)</f>
        <v>5</v>
      </c>
      <c r="B25" s="7">
        <f ca="1">IFERROR(__xludf.DUMMYFUNCTION("""COMPUTED_VALUE"""),44087)</f>
        <v>44087</v>
      </c>
      <c r="C25" s="8">
        <f ca="1">IFERROR(__xludf.DUMMYFUNCTION("""COMPUTED_VALUE"""),0.58333333333212)</f>
        <v>0.58333333333212001</v>
      </c>
      <c r="D25" s="6" t="str">
        <f ca="1">IFERROR(__xludf.DUMMYFUNCTION("""COMPUTED_VALUE"""),"U15")</f>
        <v>U15</v>
      </c>
      <c r="E25" s="6" t="str">
        <f ca="1">IFERROR(__xludf.DUMMYFUNCTION("""COMPUTED_VALUE"""),"Vigernesjordet")</f>
        <v>Vigernesjordet</v>
      </c>
      <c r="F25" s="6" t="str">
        <f ca="1">IFERROR(__xludf.DUMMYFUNCTION("""COMPUTED_VALUE"""),"Lillestrøm Starfighters")</f>
        <v>Lillestrøm Starfighters</v>
      </c>
      <c r="G25" s="6" t="str">
        <f ca="1">IFERROR(__xludf.DUMMYFUNCTION("""COMPUTED_VALUE"""),"Vålerenga Trolls")</f>
        <v>Vålerenga Trolls</v>
      </c>
      <c r="H25" s="6" t="str">
        <f ca="1">IFERROR(__xludf.DUMMYFUNCTION("""COMPUTED_VALUE"""),"")</f>
        <v/>
      </c>
    </row>
    <row r="26" spans="1:8" ht="5.0999999999999996" customHeight="1" x14ac:dyDescent="0.2">
      <c r="A26" s="6" t="str">
        <f ca="1">IFERROR(__xludf.DUMMYFUNCTION("""COMPUTED_VALUE"""),"")</f>
        <v/>
      </c>
      <c r="B26" s="7" t="str">
        <f ca="1">IFERROR(__xludf.DUMMYFUNCTION("""COMPUTED_VALUE"""),"")</f>
        <v/>
      </c>
      <c r="C26" s="8" t="str">
        <f ca="1">IFERROR(__xludf.DUMMYFUNCTION("""COMPUTED_VALUE"""),"")</f>
        <v/>
      </c>
      <c r="D26" s="6" t="str">
        <f ca="1">IFERROR(__xludf.DUMMYFUNCTION("""COMPUTED_VALUE"""),"")</f>
        <v/>
      </c>
      <c r="E26" s="6" t="str">
        <f ca="1">IFERROR(__xludf.DUMMYFUNCTION("""COMPUTED_VALUE"""),"")</f>
        <v/>
      </c>
      <c r="F26" s="6" t="str">
        <f ca="1">IFERROR(__xludf.DUMMYFUNCTION("""COMPUTED_VALUE"""),"")</f>
        <v/>
      </c>
      <c r="G26" s="6" t="str">
        <f ca="1">IFERROR(__xludf.DUMMYFUNCTION("""COMPUTED_VALUE"""),"")</f>
        <v/>
      </c>
      <c r="H26" s="6" t="str">
        <f ca="1">IFERROR(__xludf.DUMMYFUNCTION("""COMPUTED_VALUE"""),"")</f>
        <v/>
      </c>
    </row>
    <row r="27" spans="1:8" ht="15.75" customHeight="1" x14ac:dyDescent="0.2">
      <c r="A27" s="6">
        <f ca="1">IFERROR(__xludf.DUMMYFUNCTION("""COMPUTED_VALUE"""),6)</f>
        <v>6</v>
      </c>
      <c r="B27" s="7">
        <f ca="1">IFERROR(__xludf.DUMMYFUNCTION("""COMPUTED_VALUE"""),44093)</f>
        <v>44093</v>
      </c>
      <c r="C27" s="8">
        <f ca="1">IFERROR(__xludf.DUMMYFUNCTION("""COMPUTED_VALUE"""),0.58333333333212)</f>
        <v>0.58333333333212001</v>
      </c>
      <c r="D27" s="6" t="str">
        <f ca="1">IFERROR(__xludf.DUMMYFUNCTION("""COMPUTED_VALUE"""),"ES")</f>
        <v>ES</v>
      </c>
      <c r="E27" s="6" t="str">
        <f ca="1">IFERROR(__xludf.DUMMYFUNCTION("""COMPUTED_VALUE"""),"Bøn")</f>
        <v>Bøn</v>
      </c>
      <c r="F27" s="6" t="str">
        <f ca="1">IFERROR(__xludf.DUMMYFUNCTION("""COMPUTED_VALUE"""),"Eidsvoll 1814's")</f>
        <v>Eidsvoll 1814's</v>
      </c>
      <c r="G27" s="6" t="str">
        <f ca="1">IFERROR(__xludf.DUMMYFUNCTION("""COMPUTED_VALUE"""),"Kristiansand Gladiators")</f>
        <v>Kristiansand Gladiators</v>
      </c>
      <c r="H27" s="6" t="str">
        <f ca="1">IFERROR(__xludf.DUMMYFUNCTION("""COMPUTED_VALUE"""),"")</f>
        <v/>
      </c>
    </row>
    <row r="28" spans="1:8" ht="15.75" customHeight="1" x14ac:dyDescent="0.2">
      <c r="A28" s="6">
        <f ca="1">IFERROR(__xludf.DUMMYFUNCTION("""COMPUTED_VALUE"""),6)</f>
        <v>6</v>
      </c>
      <c r="B28" s="7">
        <f ca="1">IFERROR(__xludf.DUMMYFUNCTION("""COMPUTED_VALUE"""),44093)</f>
        <v>44093</v>
      </c>
      <c r="C28" s="8">
        <f ca="1">IFERROR(__xludf.DUMMYFUNCTION("""COMPUTED_VALUE"""),0.58333333333212)</f>
        <v>0.58333333333212001</v>
      </c>
      <c r="D28" s="6" t="str">
        <f ca="1">IFERROR(__xludf.DUMMYFUNCTION("""COMPUTED_VALUE"""),"D2")</f>
        <v>D2</v>
      </c>
      <c r="E28" s="6" t="str">
        <f ca="1">IFERROR(__xludf.DUMMYFUNCTION("""COMPUTED_VALUE"""),"Gymnasbanene")</f>
        <v>Gymnasbanene</v>
      </c>
      <c r="F28" s="6" t="str">
        <f ca="1">IFERROR(__xludf.DUMMYFUNCTION("""COMPUTED_VALUE"""),"Haugesund Hurricanes")</f>
        <v>Haugesund Hurricanes</v>
      </c>
      <c r="G28" s="6" t="str">
        <f ca="1">IFERROR(__xludf.DUMMYFUNCTION("""COMPUTED_VALUE"""),"Kolbotn Hunters")</f>
        <v>Kolbotn Hunters</v>
      </c>
      <c r="H28" s="6" t="str">
        <f ca="1">IFERROR(__xludf.DUMMYFUNCTION("""COMPUTED_VALUE"""),"")</f>
        <v/>
      </c>
    </row>
    <row r="29" spans="1:8" ht="15.75" customHeight="1" x14ac:dyDescent="0.2">
      <c r="A29" s="6">
        <f ca="1">IFERROR(__xludf.DUMMYFUNCTION("""COMPUTED_VALUE"""),6)</f>
        <v>6</v>
      </c>
      <c r="B29" s="7">
        <f ca="1">IFERROR(__xludf.DUMMYFUNCTION("""COMPUTED_VALUE"""),44093)</f>
        <v>44093</v>
      </c>
      <c r="C29" s="8">
        <f ca="1">IFERROR(__xludf.DUMMYFUNCTION("""COMPUTED_VALUE"""),0.58333333333212)</f>
        <v>0.58333333333212001</v>
      </c>
      <c r="D29" s="6" t="str">
        <f ca="1">IFERROR(__xludf.DUMMYFUNCTION("""COMPUTED_VALUE"""),"D2")</f>
        <v>D2</v>
      </c>
      <c r="E29" s="6" t="str">
        <f ca="1">IFERROR(__xludf.DUMMYFUNCTION("""COMPUTED_VALUE"""),"(Ålesund)")</f>
        <v>(Ålesund)</v>
      </c>
      <c r="F29" s="6" t="str">
        <f ca="1">IFERROR(__xludf.DUMMYFUNCTION("""COMPUTED_VALUE"""),"Ålesund Phoenix")</f>
        <v>Ålesund Phoenix</v>
      </c>
      <c r="G29" s="6" t="str">
        <f ca="1">IFERROR(__xludf.DUMMYFUNCTION("""COMPUTED_VALUE"""),"Åsane Seahawks")</f>
        <v>Åsane Seahawks</v>
      </c>
      <c r="H29" s="6" t="str">
        <f ca="1">IFERROR(__xludf.DUMMYFUNCTION("""COMPUTED_VALUE"""),"")</f>
        <v/>
      </c>
    </row>
    <row r="30" spans="1:8" ht="15.75" customHeight="1" x14ac:dyDescent="0.2">
      <c r="A30" s="6">
        <f ca="1">IFERROR(__xludf.DUMMYFUNCTION("""COMPUTED_VALUE"""),6)</f>
        <v>6</v>
      </c>
      <c r="B30" s="7">
        <f ca="1">IFERROR(__xludf.DUMMYFUNCTION("""COMPUTED_VALUE"""),44093)</f>
        <v>44093</v>
      </c>
      <c r="C30" s="8">
        <f ca="1">IFERROR(__xludf.DUMMYFUNCTION("""COMPUTED_VALUE"""),0.58333333333212)</f>
        <v>0.58333333333212001</v>
      </c>
      <c r="D30" s="6" t="str">
        <f ca="1">IFERROR(__xludf.DUMMYFUNCTION("""COMPUTED_VALUE"""),"U15")</f>
        <v>U15</v>
      </c>
      <c r="E30" s="6" t="str">
        <f ca="1">IFERROR(__xludf.DUMMYFUNCTION("""COMPUTED_VALUE"""),"Frogner")</f>
        <v>Frogner</v>
      </c>
      <c r="F30" s="6" t="str">
        <f ca="1">IFERROR(__xludf.DUMMYFUNCTION("""COMPUTED_VALUE"""),"Vålerenga Trolls")</f>
        <v>Vålerenga Trolls</v>
      </c>
      <c r="G30" s="6" t="str">
        <f ca="1">IFERROR(__xludf.DUMMYFUNCTION("""COMPUTED_VALUE"""),"Åsane Seahawks")</f>
        <v>Åsane Seahawks</v>
      </c>
      <c r="H30" s="6" t="str">
        <f ca="1">IFERROR(__xludf.DUMMYFUNCTION("""COMPUTED_VALUE"""),"")</f>
        <v/>
      </c>
    </row>
    <row r="31" spans="1:8" ht="15.75" customHeight="1" x14ac:dyDescent="0.2">
      <c r="A31" s="6">
        <f ca="1">IFERROR(__xludf.DUMMYFUNCTION("""COMPUTED_VALUE"""),6)</f>
        <v>6</v>
      </c>
      <c r="B31" s="7">
        <f ca="1">IFERROR(__xludf.DUMMYFUNCTION("""COMPUTED_VALUE"""),44094)</f>
        <v>44094</v>
      </c>
      <c r="C31" s="8">
        <f ca="1">IFERROR(__xludf.DUMMYFUNCTION("""COMPUTED_VALUE"""),0.58333333333212)</f>
        <v>0.58333333333212001</v>
      </c>
      <c r="D31" s="6" t="str">
        <f ca="1">IFERROR(__xludf.DUMMYFUNCTION("""COMPUTED_VALUE"""),"D1")</f>
        <v>D1</v>
      </c>
      <c r="E31" s="6" t="str">
        <f ca="1">IFERROR(__xludf.DUMMYFUNCTION("""COMPUTED_VALUE"""),"Gamle Idretten")</f>
        <v>Gamle Idretten</v>
      </c>
      <c r="F31" s="6" t="str">
        <f ca="1">IFERROR(__xludf.DUMMYFUNCTION("""COMPUTED_VALUE"""),"Tønsberg Raiders")</f>
        <v>Tønsberg Raiders</v>
      </c>
      <c r="G31" s="6" t="str">
        <f ca="1">IFERROR(__xludf.DUMMYFUNCTION("""COMPUTED_VALUE"""),"Gjøvik Swans")</f>
        <v>Gjøvik Swans</v>
      </c>
      <c r="H31" s="6" t="str">
        <f ca="1">IFERROR(__xludf.DUMMYFUNCTION("""COMPUTED_VALUE"""),"")</f>
        <v/>
      </c>
    </row>
    <row r="32" spans="1:8" ht="15.75" customHeight="1" x14ac:dyDescent="0.2">
      <c r="A32" s="6">
        <f ca="1">IFERROR(__xludf.DUMMYFUNCTION("""COMPUTED_VALUE"""),6)</f>
        <v>6</v>
      </c>
      <c r="B32" s="7">
        <f ca="1">IFERROR(__xludf.DUMMYFUNCTION("""COMPUTED_VALUE"""),44094)</f>
        <v>44094</v>
      </c>
      <c r="C32" s="8">
        <f ca="1">IFERROR(__xludf.DUMMYFUNCTION("""COMPUTED_VALUE"""),0.58333333333212)</f>
        <v>0.58333333333212001</v>
      </c>
      <c r="D32" s="6" t="str">
        <f ca="1">IFERROR(__xludf.DUMMYFUNCTION("""COMPUTED_VALUE"""),"U17")</f>
        <v>U17</v>
      </c>
      <c r="E32" s="6" t="str">
        <f ca="1">IFERROR(__xludf.DUMMYFUNCTION("""COMPUTED_VALUE"""),"Frogner")</f>
        <v>Frogner</v>
      </c>
      <c r="F32" s="6" t="str">
        <f ca="1">IFERROR(__xludf.DUMMYFUNCTION("""COMPUTED_VALUE"""),"Oslo Vikings")</f>
        <v>Oslo Vikings</v>
      </c>
      <c r="G32" s="6" t="str">
        <f ca="1">IFERROR(__xludf.DUMMYFUNCTION("""COMPUTED_VALUE"""),"BVHI IF Ironmen")</f>
        <v>BVHI IF Ironmen</v>
      </c>
      <c r="H32" s="6" t="str">
        <f ca="1">IFERROR(__xludf.DUMMYFUNCTION("""COMPUTED_VALUE"""),"")</f>
        <v/>
      </c>
    </row>
    <row r="33" spans="1:8" ht="15.75" customHeight="1" x14ac:dyDescent="0.2">
      <c r="A33" s="6">
        <f ca="1">IFERROR(__xludf.DUMMYFUNCTION("""COMPUTED_VALUE"""),6)</f>
        <v>6</v>
      </c>
      <c r="B33" s="7">
        <f ca="1">IFERROR(__xludf.DUMMYFUNCTION("""COMPUTED_VALUE"""),44094)</f>
        <v>44094</v>
      </c>
      <c r="C33" s="8">
        <f ca="1">IFERROR(__xludf.DUMMYFUNCTION("""COMPUTED_VALUE"""),0.58333333333212)</f>
        <v>0.58333333333212001</v>
      </c>
      <c r="D33" s="6" t="str">
        <f ca="1">IFERROR(__xludf.DUMMYFUNCTION("""COMPUTED_VALUE"""),"U17")</f>
        <v>U17</v>
      </c>
      <c r="E33" s="6" t="str">
        <f ca="1">IFERROR(__xludf.DUMMYFUNCTION("""COMPUTED_VALUE"""),"Bøn")</f>
        <v>Bøn</v>
      </c>
      <c r="F33" s="6" t="str">
        <f ca="1">IFERROR(__xludf.DUMMYFUNCTION("""COMPUTED_VALUE"""),"Eidsvoll 1814's")</f>
        <v>Eidsvoll 1814's</v>
      </c>
      <c r="G33" s="6" t="str">
        <f ca="1">IFERROR(__xludf.DUMMYFUNCTION("""COMPUTED_VALUE"""),"Vålerenga Trolls")</f>
        <v>Vålerenga Trolls</v>
      </c>
      <c r="H33" s="6" t="str">
        <f ca="1">IFERROR(__xludf.DUMMYFUNCTION("""COMPUTED_VALUE"""),"")</f>
        <v/>
      </c>
    </row>
    <row r="34" spans="1:8" ht="15.75" customHeight="1" x14ac:dyDescent="0.2">
      <c r="A34" s="6">
        <f ca="1">IFERROR(__xludf.DUMMYFUNCTION("""COMPUTED_VALUE"""),6)</f>
        <v>6</v>
      </c>
      <c r="B34" s="7">
        <f ca="1">IFERROR(__xludf.DUMMYFUNCTION("""COMPUTED_VALUE"""),44094)</f>
        <v>44094</v>
      </c>
      <c r="C34" s="8">
        <f ca="1">IFERROR(__xludf.DUMMYFUNCTION("""COMPUTED_VALUE"""),0.58333333333212)</f>
        <v>0.58333333333212001</v>
      </c>
      <c r="D34" s="6" t="str">
        <f ca="1">IFERROR(__xludf.DUMMYFUNCTION("""COMPUTED_VALUE"""),"U15")</f>
        <v>U15</v>
      </c>
      <c r="E34" s="6" t="str">
        <f ca="1">IFERROR(__xludf.DUMMYFUNCTION("""COMPUTED_VALUE"""),"Frogner")</f>
        <v>Frogner</v>
      </c>
      <c r="F34" s="6" t="str">
        <f ca="1">IFERROR(__xludf.DUMMYFUNCTION("""COMPUTED_VALUE"""),"Oslo Vikings")</f>
        <v>Oslo Vikings</v>
      </c>
      <c r="G34" s="6" t="str">
        <f ca="1">IFERROR(__xludf.DUMMYFUNCTION("""COMPUTED_VALUE"""),"Lillestrøm Starfighters")</f>
        <v>Lillestrøm Starfighters</v>
      </c>
      <c r="H34" s="6" t="str">
        <f ca="1">IFERROR(__xludf.DUMMYFUNCTION("""COMPUTED_VALUE"""),"")</f>
        <v/>
      </c>
    </row>
    <row r="35" spans="1:8" ht="5.0999999999999996" customHeight="1" x14ac:dyDescent="0.2">
      <c r="A35" s="6" t="str">
        <f ca="1">IFERROR(__xludf.DUMMYFUNCTION("""COMPUTED_VALUE"""),"")</f>
        <v/>
      </c>
      <c r="B35" s="7" t="str">
        <f ca="1">IFERROR(__xludf.DUMMYFUNCTION("""COMPUTED_VALUE"""),"")</f>
        <v/>
      </c>
      <c r="C35" s="8" t="str">
        <f ca="1">IFERROR(__xludf.DUMMYFUNCTION("""COMPUTED_VALUE"""),"")</f>
        <v/>
      </c>
      <c r="D35" s="6" t="str">
        <f ca="1">IFERROR(__xludf.DUMMYFUNCTION("""COMPUTED_VALUE"""),"")</f>
        <v/>
      </c>
      <c r="E35" s="6" t="str">
        <f ca="1">IFERROR(__xludf.DUMMYFUNCTION("""COMPUTED_VALUE"""),"")</f>
        <v/>
      </c>
      <c r="F35" s="6" t="str">
        <f ca="1">IFERROR(__xludf.DUMMYFUNCTION("""COMPUTED_VALUE"""),"")</f>
        <v/>
      </c>
      <c r="G35" s="6" t="str">
        <f ca="1">IFERROR(__xludf.DUMMYFUNCTION("""COMPUTED_VALUE"""),"")</f>
        <v/>
      </c>
      <c r="H35" s="6" t="str">
        <f ca="1">IFERROR(__xludf.DUMMYFUNCTION("""COMPUTED_VALUE"""),"")</f>
        <v/>
      </c>
    </row>
    <row r="36" spans="1:8" ht="15.75" customHeight="1" x14ac:dyDescent="0.2">
      <c r="A36" s="6">
        <f ca="1">IFERROR(__xludf.DUMMYFUNCTION("""COMPUTED_VALUE"""),7)</f>
        <v>7</v>
      </c>
      <c r="B36" s="7">
        <f ca="1">IFERROR(__xludf.DUMMYFUNCTION("""COMPUTED_VALUE"""),44100)</f>
        <v>44100</v>
      </c>
      <c r="C36" s="8">
        <f ca="1">IFERROR(__xludf.DUMMYFUNCTION("""COMPUTED_VALUE"""),0.58333333333212)</f>
        <v>0.58333333333212001</v>
      </c>
      <c r="D36" s="6" t="str">
        <f ca="1">IFERROR(__xludf.DUMMYFUNCTION("""COMPUTED_VALUE"""),"D1")</f>
        <v>D1</v>
      </c>
      <c r="E36" s="6" t="str">
        <f ca="1">IFERROR(__xludf.DUMMYFUNCTION("""COMPUTED_VALUE"""),"Vigernesjordet")</f>
        <v>Vigernesjordet</v>
      </c>
      <c r="F36" s="6" t="str">
        <f ca="1">IFERROR(__xludf.DUMMYFUNCTION("""COMPUTED_VALUE"""),"Lillestrøm Starfighters")</f>
        <v>Lillestrøm Starfighters</v>
      </c>
      <c r="G36" s="6" t="str">
        <f ca="1">IFERROR(__xludf.DUMMYFUNCTION("""COMPUTED_VALUE"""),"Domers")</f>
        <v>Domers</v>
      </c>
      <c r="H36" s="6" t="str">
        <f ca="1">IFERROR(__xludf.DUMMYFUNCTION("""COMPUTED_VALUE"""),"")</f>
        <v/>
      </c>
    </row>
    <row r="37" spans="1:8" ht="15.75" customHeight="1" x14ac:dyDescent="0.2">
      <c r="A37" s="6">
        <f ca="1">IFERROR(__xludf.DUMMYFUNCTION("""COMPUTED_VALUE"""),7)</f>
        <v>7</v>
      </c>
      <c r="B37" s="7">
        <f ca="1">IFERROR(__xludf.DUMMYFUNCTION("""COMPUTED_VALUE"""),44100)</f>
        <v>44100</v>
      </c>
      <c r="C37" s="8">
        <f ca="1">IFERROR(__xludf.DUMMYFUNCTION("""COMPUTED_VALUE"""),0.58333333333212)</f>
        <v>0.58333333333212001</v>
      </c>
      <c r="D37" s="6" t="str">
        <f ca="1">IFERROR(__xludf.DUMMYFUNCTION("""COMPUTED_VALUE"""),"D2")</f>
        <v>D2</v>
      </c>
      <c r="E37" s="6" t="str">
        <f ca="1">IFERROR(__xludf.DUMMYFUNCTION("""COMPUTED_VALUE"""),"Sofiemyr")</f>
        <v>Sofiemyr</v>
      </c>
      <c r="F37" s="6" t="str">
        <f ca="1">IFERROR(__xludf.DUMMYFUNCTION("""COMPUTED_VALUE"""),"Kolbotn Hunters")</f>
        <v>Kolbotn Hunters</v>
      </c>
      <c r="G37" s="6" t="str">
        <f ca="1">IFERROR(__xludf.DUMMYFUNCTION("""COMPUTED_VALUE"""),"Ålesund Phoenix")</f>
        <v>Ålesund Phoenix</v>
      </c>
      <c r="H37" s="6" t="str">
        <f ca="1">IFERROR(__xludf.DUMMYFUNCTION("""COMPUTED_VALUE"""),"")</f>
        <v/>
      </c>
    </row>
    <row r="38" spans="1:8" ht="12.75" x14ac:dyDescent="0.2">
      <c r="A38" s="6">
        <f ca="1">IFERROR(__xludf.DUMMYFUNCTION("""COMPUTED_VALUE"""),7)</f>
        <v>7</v>
      </c>
      <c r="B38" s="7">
        <f ca="1">IFERROR(__xludf.DUMMYFUNCTION("""COMPUTED_VALUE"""),44100)</f>
        <v>44100</v>
      </c>
      <c r="C38" s="8">
        <f ca="1">IFERROR(__xludf.DUMMYFUNCTION("""COMPUTED_VALUE"""),0.58333333333212)</f>
        <v>0.58333333333212001</v>
      </c>
      <c r="D38" s="6" t="str">
        <f ca="1">IFERROR(__xludf.DUMMYFUNCTION("""COMPUTED_VALUE"""),"U15")</f>
        <v>U15</v>
      </c>
      <c r="E38" s="6" t="str">
        <f ca="1">IFERROR(__xludf.DUMMYFUNCTION("""COMPUTED_VALUE"""),"Rolland")</f>
        <v>Rolland</v>
      </c>
      <c r="F38" s="6" t="str">
        <f ca="1">IFERROR(__xludf.DUMMYFUNCTION("""COMPUTED_VALUE"""),"Åsane Seahawks")</f>
        <v>Åsane Seahawks</v>
      </c>
      <c r="G38" s="6" t="str">
        <f ca="1">IFERROR(__xludf.DUMMYFUNCTION("""COMPUTED_VALUE"""),"Oslo Vikings")</f>
        <v>Oslo Vikings</v>
      </c>
      <c r="H38" s="6" t="str">
        <f ca="1">IFERROR(__xludf.DUMMYFUNCTION("""COMPUTED_VALUE"""),"")</f>
        <v/>
      </c>
    </row>
    <row r="39" spans="1:8" ht="12.75" x14ac:dyDescent="0.2">
      <c r="A39" s="6">
        <f ca="1">IFERROR(__xludf.DUMMYFUNCTION("""COMPUTED_VALUE"""),7)</f>
        <v>7</v>
      </c>
      <c r="B39" s="7">
        <f ca="1">IFERROR(__xludf.DUMMYFUNCTION("""COMPUTED_VALUE"""),44100)</f>
        <v>44100</v>
      </c>
      <c r="C39" s="8">
        <f ca="1">IFERROR(__xludf.DUMMYFUNCTION("""COMPUTED_VALUE"""),0.58333333333212)</f>
        <v>0.58333333333212001</v>
      </c>
      <c r="D39" s="6" t="str">
        <f ca="1">IFERROR(__xludf.DUMMYFUNCTION("""COMPUTED_VALUE"""),"U15")</f>
        <v>U15</v>
      </c>
      <c r="E39" s="6" t="str">
        <f ca="1">IFERROR(__xludf.DUMMYFUNCTION("""COMPUTED_VALUE"""),"Gommerud")</f>
        <v>Gommerud</v>
      </c>
      <c r="F39" s="6" t="str">
        <f ca="1">IFERROR(__xludf.DUMMYFUNCTION("""COMPUTED_VALUE"""),"BVHI IF Ironmen")</f>
        <v>BVHI IF Ironmen</v>
      </c>
      <c r="G39" s="6" t="str">
        <f ca="1">IFERROR(__xludf.DUMMYFUNCTION("""COMPUTED_VALUE"""),"Vålerenga Trolls")</f>
        <v>Vålerenga Trolls</v>
      </c>
      <c r="H39" s="6" t="str">
        <f ca="1">IFERROR(__xludf.DUMMYFUNCTION("""COMPUTED_VALUE"""),"")</f>
        <v/>
      </c>
    </row>
    <row r="40" spans="1:8" ht="12.75" x14ac:dyDescent="0.2">
      <c r="A40" s="6">
        <f ca="1">IFERROR(__xludf.DUMMYFUNCTION("""COMPUTED_VALUE"""),7)</f>
        <v>7</v>
      </c>
      <c r="B40" s="7">
        <f ca="1">IFERROR(__xludf.DUMMYFUNCTION("""COMPUTED_VALUE"""),44101)</f>
        <v>44101</v>
      </c>
      <c r="C40" s="8">
        <f ca="1">IFERROR(__xludf.DUMMYFUNCTION("""COMPUTED_VALUE"""),0.58333333333212)</f>
        <v>0.58333333333212001</v>
      </c>
      <c r="D40" s="6" t="str">
        <f ca="1">IFERROR(__xludf.DUMMYFUNCTION("""COMPUTED_VALUE"""),"ES")</f>
        <v>ES</v>
      </c>
      <c r="E40" s="6" t="str">
        <f ca="1">IFERROR(__xludf.DUMMYFUNCTION("""COMPUTED_VALUE"""),"Frogner")</f>
        <v>Frogner</v>
      </c>
      <c r="F40" s="6" t="str">
        <f ca="1">IFERROR(__xludf.DUMMYFUNCTION("""COMPUTED_VALUE"""),"Oslo Vikings")</f>
        <v>Oslo Vikings</v>
      </c>
      <c r="G40" s="6" t="str">
        <f ca="1">IFERROR(__xludf.DUMMYFUNCTION("""COMPUTED_VALUE"""),"Eidsvoll 1814's")</f>
        <v>Eidsvoll 1814's</v>
      </c>
      <c r="H40" s="6" t="str">
        <f ca="1">IFERROR(__xludf.DUMMYFUNCTION("""COMPUTED_VALUE"""),"")</f>
        <v/>
      </c>
    </row>
    <row r="41" spans="1:8" ht="12.75" x14ac:dyDescent="0.2">
      <c r="A41" s="6">
        <f ca="1">IFERROR(__xludf.DUMMYFUNCTION("""COMPUTED_VALUE"""),7)</f>
        <v>7</v>
      </c>
      <c r="B41" s="7">
        <f ca="1">IFERROR(__xludf.DUMMYFUNCTION("""COMPUTED_VALUE"""),44101)</f>
        <v>44101</v>
      </c>
      <c r="C41" s="8">
        <f ca="1">IFERROR(__xludf.DUMMYFUNCTION("""COMPUTED_VALUE"""),0.58333333333212)</f>
        <v>0.58333333333212001</v>
      </c>
      <c r="D41" s="6" t="str">
        <f ca="1">IFERROR(__xludf.DUMMYFUNCTION("""COMPUTED_VALUE"""),"U17")</f>
        <v>U17</v>
      </c>
      <c r="E41" s="6" t="str">
        <f ca="1">IFERROR(__xludf.DUMMYFUNCTION("""COMPUTED_VALUE"""),"Gommerud")</f>
        <v>Gommerud</v>
      </c>
      <c r="F41" s="6" t="str">
        <f ca="1">IFERROR(__xludf.DUMMYFUNCTION("""COMPUTED_VALUE"""),"BVHI IF Ironmen")</f>
        <v>BVHI IF Ironmen</v>
      </c>
      <c r="G41" s="6" t="str">
        <f ca="1">IFERROR(__xludf.DUMMYFUNCTION("""COMPUTED_VALUE"""),"Eidsvoll 1814's")</f>
        <v>Eidsvoll 1814's</v>
      </c>
      <c r="H41" s="6" t="str">
        <f ca="1">IFERROR(__xludf.DUMMYFUNCTION("""COMPUTED_VALUE"""),"")</f>
        <v/>
      </c>
    </row>
    <row r="42" spans="1:8" ht="12.75" x14ac:dyDescent="0.2">
      <c r="A42" s="6">
        <f ca="1">IFERROR(__xludf.DUMMYFUNCTION("""COMPUTED_VALUE"""),7)</f>
        <v>7</v>
      </c>
      <c r="B42" s="7">
        <f ca="1">IFERROR(__xludf.DUMMYFUNCTION("""COMPUTED_VALUE"""),44101)</f>
        <v>44101</v>
      </c>
      <c r="C42" s="8">
        <f ca="1">IFERROR(__xludf.DUMMYFUNCTION("""COMPUTED_VALUE"""),0.58333333333212)</f>
        <v>0.58333333333212001</v>
      </c>
      <c r="D42" s="6" t="str">
        <f ca="1">IFERROR(__xludf.DUMMYFUNCTION("""COMPUTED_VALUE"""),"U17")</f>
        <v>U17</v>
      </c>
      <c r="E42" s="6" t="str">
        <f ca="1">IFERROR(__xludf.DUMMYFUNCTION("""COMPUTED_VALUE"""),"Frogner")</f>
        <v>Frogner</v>
      </c>
      <c r="F42" s="6" t="str">
        <f ca="1">IFERROR(__xludf.DUMMYFUNCTION("""COMPUTED_VALUE"""),"Oslo Vikings")</f>
        <v>Oslo Vikings</v>
      </c>
      <c r="G42" s="6" t="str">
        <f ca="1">IFERROR(__xludf.DUMMYFUNCTION("""COMPUTED_VALUE"""),"Vålerenga Trolls")</f>
        <v>Vålerenga Trolls</v>
      </c>
      <c r="H42" s="6" t="str">
        <f ca="1">IFERROR(__xludf.DUMMYFUNCTION("""COMPUTED_VALUE"""),"")</f>
        <v/>
      </c>
    </row>
    <row r="43" spans="1:8" ht="5.0999999999999996" customHeight="1" x14ac:dyDescent="0.2">
      <c r="A43" s="6" t="str">
        <f ca="1">IFERROR(__xludf.DUMMYFUNCTION("""COMPUTED_VALUE"""),"")</f>
        <v/>
      </c>
      <c r="B43" s="7" t="str">
        <f ca="1">IFERROR(__xludf.DUMMYFUNCTION("""COMPUTED_VALUE"""),"")</f>
        <v/>
      </c>
      <c r="C43" s="8" t="str">
        <f ca="1">IFERROR(__xludf.DUMMYFUNCTION("""COMPUTED_VALUE"""),"")</f>
        <v/>
      </c>
      <c r="D43" s="6" t="str">
        <f ca="1">IFERROR(__xludf.DUMMYFUNCTION("""COMPUTED_VALUE"""),"")</f>
        <v/>
      </c>
      <c r="E43" s="6" t="str">
        <f ca="1">IFERROR(__xludf.DUMMYFUNCTION("""COMPUTED_VALUE"""),"")</f>
        <v/>
      </c>
      <c r="F43" s="6" t="str">
        <f ca="1">IFERROR(__xludf.DUMMYFUNCTION("""COMPUTED_VALUE"""),"")</f>
        <v/>
      </c>
      <c r="G43" s="6" t="str">
        <f ca="1">IFERROR(__xludf.DUMMYFUNCTION("""COMPUTED_VALUE"""),"")</f>
        <v/>
      </c>
      <c r="H43" s="6" t="str">
        <f ca="1">IFERROR(__xludf.DUMMYFUNCTION("""COMPUTED_VALUE"""),"")</f>
        <v/>
      </c>
    </row>
    <row r="44" spans="1:8" ht="12.75" x14ac:dyDescent="0.2">
      <c r="A44" s="6">
        <f ca="1">IFERROR(__xludf.DUMMYFUNCTION("""COMPUTED_VALUE"""),8)</f>
        <v>8</v>
      </c>
      <c r="B44" s="7">
        <f ca="1">IFERROR(__xludf.DUMMYFUNCTION("""COMPUTED_VALUE"""),44107)</f>
        <v>44107</v>
      </c>
      <c r="C44" s="8">
        <f ca="1">IFERROR(__xludf.DUMMYFUNCTION("""COMPUTED_VALUE"""),0.58333333333212)</f>
        <v>0.58333333333212001</v>
      </c>
      <c r="D44" s="6" t="str">
        <f ca="1">IFERROR(__xludf.DUMMYFUNCTION("""COMPUTED_VALUE"""),"ES")</f>
        <v>ES</v>
      </c>
      <c r="E44" s="6" t="str">
        <f ca="1">IFERROR(__xludf.DUMMYFUNCTION("""COMPUTED_VALUE"""),"Karuss")</f>
        <v>Karuss</v>
      </c>
      <c r="F44" s="6" t="str">
        <f ca="1">IFERROR(__xludf.DUMMYFUNCTION("""COMPUTED_VALUE"""),"Kristiansand Gladiators")</f>
        <v>Kristiansand Gladiators</v>
      </c>
      <c r="G44" s="6" t="str">
        <f ca="1">IFERROR(__xludf.DUMMYFUNCTION("""COMPUTED_VALUE"""),"Oslo Vikings")</f>
        <v>Oslo Vikings</v>
      </c>
      <c r="H44" s="6" t="str">
        <f ca="1">IFERROR(__xludf.DUMMYFUNCTION("""COMPUTED_VALUE"""),"")</f>
        <v/>
      </c>
    </row>
    <row r="45" spans="1:8" ht="12.75" x14ac:dyDescent="0.2">
      <c r="A45" s="6">
        <f ca="1">IFERROR(__xludf.DUMMYFUNCTION("""COMPUTED_VALUE"""),8)</f>
        <v>8</v>
      </c>
      <c r="B45" s="7">
        <f ca="1">IFERROR(__xludf.DUMMYFUNCTION("""COMPUTED_VALUE"""),44107)</f>
        <v>44107</v>
      </c>
      <c r="C45" s="8">
        <f ca="1">IFERROR(__xludf.DUMMYFUNCTION("""COMPUTED_VALUE"""),0.58333333333212)</f>
        <v>0.58333333333212001</v>
      </c>
      <c r="D45" s="6" t="str">
        <f ca="1">IFERROR(__xludf.DUMMYFUNCTION("""COMPUTED_VALUE"""),"D1")</f>
        <v>D1</v>
      </c>
      <c r="E45" s="6" t="str">
        <f ca="1">IFERROR(__xludf.DUMMYFUNCTION("""COMPUTED_VALUE"""),"Lade")</f>
        <v>Lade</v>
      </c>
      <c r="F45" s="6" t="str">
        <f ca="1">IFERROR(__xludf.DUMMYFUNCTION("""COMPUTED_VALUE"""),"Domers")</f>
        <v>Domers</v>
      </c>
      <c r="G45" s="6" t="str">
        <f ca="1">IFERROR(__xludf.DUMMYFUNCTION("""COMPUTED_VALUE"""),"Tønsberg Raiders")</f>
        <v>Tønsberg Raiders</v>
      </c>
      <c r="H45" s="6" t="str">
        <f ca="1">IFERROR(__xludf.DUMMYFUNCTION("""COMPUTED_VALUE"""),"")</f>
        <v/>
      </c>
    </row>
    <row r="46" spans="1:8" ht="12.75" x14ac:dyDescent="0.2">
      <c r="A46" s="6">
        <f ca="1">IFERROR(__xludf.DUMMYFUNCTION("""COMPUTED_VALUE"""),8)</f>
        <v>8</v>
      </c>
      <c r="B46" s="7">
        <f ca="1">IFERROR(__xludf.DUMMYFUNCTION("""COMPUTED_VALUE"""),44108)</f>
        <v>44108</v>
      </c>
      <c r="C46" s="8">
        <f ca="1">IFERROR(__xludf.DUMMYFUNCTION("""COMPUTED_VALUE"""),0.58333333333212)</f>
        <v>0.58333333333212001</v>
      </c>
      <c r="D46" s="6" t="str">
        <f ca="1">IFERROR(__xludf.DUMMYFUNCTION("""COMPUTED_VALUE"""),"D1")</f>
        <v>D1</v>
      </c>
      <c r="E46" s="6" t="str">
        <f ca="1">IFERROR(__xludf.DUMMYFUNCTION("""COMPUTED_VALUE"""),"Vind")</f>
        <v>Vind</v>
      </c>
      <c r="F46" s="6" t="str">
        <f ca="1">IFERROR(__xludf.DUMMYFUNCTION("""COMPUTED_VALUE"""),"Gjøvik Swans")</f>
        <v>Gjøvik Swans</v>
      </c>
      <c r="G46" s="6" t="str">
        <f ca="1">IFERROR(__xludf.DUMMYFUNCTION("""COMPUTED_VALUE"""),"Lillestrøm Starfighters")</f>
        <v>Lillestrøm Starfighters</v>
      </c>
      <c r="H46" s="6" t="str">
        <f ca="1">IFERROR(__xludf.DUMMYFUNCTION("""COMPUTED_VALUE"""),"")</f>
        <v/>
      </c>
    </row>
    <row r="47" spans="1:8" ht="12.75" x14ac:dyDescent="0.2">
      <c r="A47" s="6">
        <f ca="1">IFERROR(__xludf.DUMMYFUNCTION("""COMPUTED_VALUE"""),8)</f>
        <v>8</v>
      </c>
      <c r="B47" s="7">
        <f ca="1">IFERROR(__xludf.DUMMYFUNCTION("""COMPUTED_VALUE"""),44108)</f>
        <v>44108</v>
      </c>
      <c r="C47" s="8">
        <f ca="1">IFERROR(__xludf.DUMMYFUNCTION("""COMPUTED_VALUE"""),0.58333333333212)</f>
        <v>0.58333333333212001</v>
      </c>
      <c r="D47" s="6" t="str">
        <f ca="1">IFERROR(__xludf.DUMMYFUNCTION("""COMPUTED_VALUE"""),"D2")</f>
        <v>D2</v>
      </c>
      <c r="E47" s="6" t="str">
        <f ca="1">IFERROR(__xludf.DUMMYFUNCTION("""COMPUTED_VALUE"""),"Rolland")</f>
        <v>Rolland</v>
      </c>
      <c r="F47" s="6" t="str">
        <f ca="1">IFERROR(__xludf.DUMMYFUNCTION("""COMPUTED_VALUE"""),"Åsane Seahawks")</f>
        <v>Åsane Seahawks</v>
      </c>
      <c r="G47" s="6" t="str">
        <f ca="1">IFERROR(__xludf.DUMMYFUNCTION("""COMPUTED_VALUE"""),"Haugesund Hurricanes")</f>
        <v>Haugesund Hurricanes</v>
      </c>
      <c r="H47" s="6" t="str">
        <f ca="1">IFERROR(__xludf.DUMMYFUNCTION("""COMPUTED_VALUE"""),"")</f>
        <v/>
      </c>
    </row>
    <row r="48" spans="1:8" ht="12.75" x14ac:dyDescent="0.2">
      <c r="A48" s="6">
        <f ca="1">IFERROR(__xludf.DUMMYFUNCTION("""COMPUTED_VALUE"""),8)</f>
        <v>8</v>
      </c>
      <c r="B48" s="7">
        <f ca="1">IFERROR(__xludf.DUMMYFUNCTION("""COMPUTED_VALUE"""),44108)</f>
        <v>44108</v>
      </c>
      <c r="C48" s="8">
        <f ca="1">IFERROR(__xludf.DUMMYFUNCTION("""COMPUTED_VALUE"""),0.58333333333212)</f>
        <v>0.58333333333212001</v>
      </c>
      <c r="D48" s="6" t="str">
        <f ca="1">IFERROR(__xludf.DUMMYFUNCTION("""COMPUTED_VALUE"""),"U17")</f>
        <v>U17</v>
      </c>
      <c r="E48" s="6" t="str">
        <f ca="1">IFERROR(__xludf.DUMMYFUNCTION("""COMPUTED_VALUE"""),"Frogner")</f>
        <v>Frogner</v>
      </c>
      <c r="F48" s="6" t="str">
        <f ca="1">IFERROR(__xludf.DUMMYFUNCTION("""COMPUTED_VALUE"""),"Vålerenga Trolls")</f>
        <v>Vålerenga Trolls</v>
      </c>
      <c r="G48" s="6" t="str">
        <f ca="1">IFERROR(__xludf.DUMMYFUNCTION("""COMPUTED_VALUE"""),"BVHI IF Ironmen")</f>
        <v>BVHI IF Ironmen</v>
      </c>
      <c r="H48" s="6" t="str">
        <f ca="1">IFERROR(__xludf.DUMMYFUNCTION("""COMPUTED_VALUE"""),"")</f>
        <v/>
      </c>
    </row>
    <row r="49" spans="1:8" ht="12.75" x14ac:dyDescent="0.2">
      <c r="A49" s="6">
        <f ca="1">IFERROR(__xludf.DUMMYFUNCTION("""COMPUTED_VALUE"""),8)</f>
        <v>8</v>
      </c>
      <c r="B49" s="7">
        <f ca="1">IFERROR(__xludf.DUMMYFUNCTION("""COMPUTED_VALUE"""),44108)</f>
        <v>44108</v>
      </c>
      <c r="C49" s="8">
        <f ca="1">IFERROR(__xludf.DUMMYFUNCTION("""COMPUTED_VALUE"""),0.58333333333212)</f>
        <v>0.58333333333212001</v>
      </c>
      <c r="D49" s="6" t="str">
        <f ca="1">IFERROR(__xludf.DUMMYFUNCTION("""COMPUTED_VALUE"""),"U17")</f>
        <v>U17</v>
      </c>
      <c r="E49" s="6" t="str">
        <f ca="1">IFERROR(__xludf.DUMMYFUNCTION("""COMPUTED_VALUE"""),"Bøn")</f>
        <v>Bøn</v>
      </c>
      <c r="F49" s="6" t="str">
        <f ca="1">IFERROR(__xludf.DUMMYFUNCTION("""COMPUTED_VALUE"""),"Eidsvoll 1814's")</f>
        <v>Eidsvoll 1814's</v>
      </c>
      <c r="G49" s="6" t="str">
        <f ca="1">IFERROR(__xludf.DUMMYFUNCTION("""COMPUTED_VALUE"""),"Oslo Vikings")</f>
        <v>Oslo Vikings</v>
      </c>
      <c r="H49" s="6" t="str">
        <f ca="1">IFERROR(__xludf.DUMMYFUNCTION("""COMPUTED_VALUE"""),"")</f>
        <v/>
      </c>
    </row>
    <row r="50" spans="1:8" ht="12.75" x14ac:dyDescent="0.2">
      <c r="A50" s="6">
        <f ca="1">IFERROR(__xludf.DUMMYFUNCTION("""COMPUTED_VALUE"""),8)</f>
        <v>8</v>
      </c>
      <c r="B50" s="7">
        <f ca="1">IFERROR(__xludf.DUMMYFUNCTION("""COMPUTED_VALUE"""),44108)</f>
        <v>44108</v>
      </c>
      <c r="C50" s="8" t="str">
        <f ca="1">IFERROR(__xludf.DUMMYFUNCTION("""COMPUTED_VALUE"""),"")</f>
        <v/>
      </c>
      <c r="D50" s="6" t="str">
        <f ca="1">IFERROR(__xludf.DUMMYFUNCTION("""COMPUTED_VALUE"""),"")</f>
        <v/>
      </c>
      <c r="E50" s="6" t="str">
        <f ca="1">IFERROR(__xludf.DUMMYFUNCTION("""COMPUTED_VALUE"""),"")</f>
        <v/>
      </c>
      <c r="F50" s="6" t="str">
        <f ca="1">IFERROR(__xludf.DUMMYFUNCTION("""COMPUTED_VALUE"""),"høstferie")</f>
        <v>høstferie</v>
      </c>
      <c r="G50" s="6" t="str">
        <f ca="1">IFERROR(__xludf.DUMMYFUNCTION("""COMPUTED_VALUE"""),"")</f>
        <v/>
      </c>
      <c r="H50" s="6" t="str">
        <f ca="1">IFERROR(__xludf.DUMMYFUNCTION("""COMPUTED_VALUE"""),"")</f>
        <v/>
      </c>
    </row>
    <row r="51" spans="1:8" ht="5.0999999999999996" customHeight="1" x14ac:dyDescent="0.2">
      <c r="A51" s="6" t="str">
        <f ca="1">IFERROR(__xludf.DUMMYFUNCTION("""COMPUTED_VALUE"""),"")</f>
        <v/>
      </c>
      <c r="B51" s="7" t="str">
        <f ca="1">IFERROR(__xludf.DUMMYFUNCTION("""COMPUTED_VALUE"""),"")</f>
        <v/>
      </c>
      <c r="C51" s="8" t="str">
        <f ca="1">IFERROR(__xludf.DUMMYFUNCTION("""COMPUTED_VALUE"""),"")</f>
        <v/>
      </c>
      <c r="D51" s="6" t="str">
        <f ca="1">IFERROR(__xludf.DUMMYFUNCTION("""COMPUTED_VALUE"""),"")</f>
        <v/>
      </c>
      <c r="E51" s="6" t="str">
        <f ca="1">IFERROR(__xludf.DUMMYFUNCTION("""COMPUTED_VALUE"""),"")</f>
        <v/>
      </c>
      <c r="F51" s="6" t="str">
        <f ca="1">IFERROR(__xludf.DUMMYFUNCTION("""COMPUTED_VALUE"""),"")</f>
        <v/>
      </c>
      <c r="G51" s="6" t="str">
        <f ca="1">IFERROR(__xludf.DUMMYFUNCTION("""COMPUTED_VALUE"""),"")</f>
        <v/>
      </c>
      <c r="H51" s="6" t="str">
        <f ca="1">IFERROR(__xludf.DUMMYFUNCTION("""COMPUTED_VALUE"""),"")</f>
        <v/>
      </c>
    </row>
    <row r="52" spans="1:8" ht="12.75" x14ac:dyDescent="0.2">
      <c r="A52" s="6">
        <f ca="1">IFERROR(__xludf.DUMMYFUNCTION("""COMPUTED_VALUE"""),9)</f>
        <v>9</v>
      </c>
      <c r="B52" s="7">
        <f ca="1">IFERROR(__xludf.DUMMYFUNCTION("""COMPUTED_VALUE"""),44114)</f>
        <v>44114</v>
      </c>
      <c r="C52" s="8" t="str">
        <f ca="1">IFERROR(__xludf.DUMMYFUNCTION("""COMPUTED_VALUE"""),"")</f>
        <v/>
      </c>
      <c r="D52" s="6" t="str">
        <f ca="1">IFERROR(__xludf.DUMMYFUNCTION("""COMPUTED_VALUE"""),"")</f>
        <v/>
      </c>
      <c r="E52" s="6" t="str">
        <f ca="1">IFERROR(__xludf.DUMMYFUNCTION("""COMPUTED_VALUE"""),"")</f>
        <v/>
      </c>
      <c r="F52" s="6" t="str">
        <f ca="1">IFERROR(__xludf.DUMMYFUNCTION("""COMPUTED_VALUE"""),"Landslag")</f>
        <v>Landslag</v>
      </c>
      <c r="G52" s="6" t="str">
        <f ca="1">IFERROR(__xludf.DUMMYFUNCTION("""COMPUTED_VALUE"""),"")</f>
        <v/>
      </c>
      <c r="H52" s="6" t="str">
        <f ca="1">IFERROR(__xludf.DUMMYFUNCTION("""COMPUTED_VALUE"""),"")</f>
        <v/>
      </c>
    </row>
    <row r="53" spans="1:8" ht="12.75" x14ac:dyDescent="0.2">
      <c r="A53" s="6">
        <f ca="1">IFERROR(__xludf.DUMMYFUNCTION("""COMPUTED_VALUE"""),9)</f>
        <v>9</v>
      </c>
      <c r="B53" s="7">
        <f ca="1">IFERROR(__xludf.DUMMYFUNCTION("""COMPUTED_VALUE"""),44114)</f>
        <v>44114</v>
      </c>
      <c r="C53" s="8">
        <f ca="1">IFERROR(__xludf.DUMMYFUNCTION("""COMPUTED_VALUE"""),0.58333333333212)</f>
        <v>0.58333333333212001</v>
      </c>
      <c r="D53" s="6" t="str">
        <f ca="1">IFERROR(__xludf.DUMMYFUNCTION("""COMPUTED_VALUE"""),"U15")</f>
        <v>U15</v>
      </c>
      <c r="E53" s="6" t="str">
        <f ca="1">IFERROR(__xludf.DUMMYFUNCTION("""COMPUTED_VALUE"""),"Rolland")</f>
        <v>Rolland</v>
      </c>
      <c r="F53" s="6" t="str">
        <f ca="1">IFERROR(__xludf.DUMMYFUNCTION("""COMPUTED_VALUE"""),"Åsane Seahawks")</f>
        <v>Åsane Seahawks</v>
      </c>
      <c r="G53" s="6" t="str">
        <f ca="1">IFERROR(__xludf.DUMMYFUNCTION("""COMPUTED_VALUE"""),"Vålerenga Trolls")</f>
        <v>Vålerenga Trolls</v>
      </c>
      <c r="H53" s="6" t="str">
        <f ca="1">IFERROR(__xludf.DUMMYFUNCTION("""COMPUTED_VALUE"""),"")</f>
        <v/>
      </c>
    </row>
    <row r="54" spans="1:8" ht="12.75" x14ac:dyDescent="0.2">
      <c r="A54" s="6">
        <f ca="1">IFERROR(__xludf.DUMMYFUNCTION("""COMPUTED_VALUE"""),9)</f>
        <v>9</v>
      </c>
      <c r="B54" s="7">
        <f ca="1">IFERROR(__xludf.DUMMYFUNCTION("""COMPUTED_VALUE"""),44115)</f>
        <v>44115</v>
      </c>
      <c r="C54" s="8" t="str">
        <f ca="1">IFERROR(__xludf.DUMMYFUNCTION("""COMPUTED_VALUE"""),"")</f>
        <v/>
      </c>
      <c r="D54" s="6" t="str">
        <f ca="1">IFERROR(__xludf.DUMMYFUNCTION("""COMPUTED_VALUE"""),"")</f>
        <v/>
      </c>
      <c r="E54" s="6" t="str">
        <f ca="1">IFERROR(__xludf.DUMMYFUNCTION("""COMPUTED_VALUE"""),"")</f>
        <v/>
      </c>
      <c r="F54" s="6" t="str">
        <f ca="1">IFERROR(__xludf.DUMMYFUNCTION("""COMPUTED_VALUE"""),"Landslag")</f>
        <v>Landslag</v>
      </c>
      <c r="G54" s="6" t="str">
        <f ca="1">IFERROR(__xludf.DUMMYFUNCTION("""COMPUTED_VALUE"""),"")</f>
        <v/>
      </c>
      <c r="H54" s="6" t="str">
        <f ca="1">IFERROR(__xludf.DUMMYFUNCTION("""COMPUTED_VALUE"""),"")</f>
        <v/>
      </c>
    </row>
    <row r="55" spans="1:8" ht="12.75" x14ac:dyDescent="0.2">
      <c r="A55" s="6">
        <f ca="1">IFERROR(__xludf.DUMMYFUNCTION("""COMPUTED_VALUE"""),9)</f>
        <v>9</v>
      </c>
      <c r="B55" s="7">
        <f ca="1">IFERROR(__xludf.DUMMYFUNCTION("""COMPUTED_VALUE"""),44115)</f>
        <v>44115</v>
      </c>
      <c r="C55" s="8">
        <f ca="1">IFERROR(__xludf.DUMMYFUNCTION("""COMPUTED_VALUE"""),0.58333333333212)</f>
        <v>0.58333333333212001</v>
      </c>
      <c r="D55" s="6" t="str">
        <f ca="1">IFERROR(__xludf.DUMMYFUNCTION("""COMPUTED_VALUE"""),"U15")</f>
        <v>U15</v>
      </c>
      <c r="E55" s="6" t="str">
        <f ca="1">IFERROR(__xludf.DUMMYFUNCTION("""COMPUTED_VALUE"""),"Vigernesjordet")</f>
        <v>Vigernesjordet</v>
      </c>
      <c r="F55" s="6" t="str">
        <f ca="1">IFERROR(__xludf.DUMMYFUNCTION("""COMPUTED_VALUE"""),"Lillestrøm Starfighters")</f>
        <v>Lillestrøm Starfighters</v>
      </c>
      <c r="G55" s="6" t="str">
        <f ca="1">IFERROR(__xludf.DUMMYFUNCTION("""COMPUTED_VALUE"""),"BVHI IF Ironmen")</f>
        <v>BVHI IF Ironmen</v>
      </c>
      <c r="H55" s="6" t="str">
        <f ca="1">IFERROR(__xludf.DUMMYFUNCTION("""COMPUTED_VALUE"""),"")</f>
        <v/>
      </c>
    </row>
    <row r="56" spans="1:8" ht="5.0999999999999996" customHeight="1" x14ac:dyDescent="0.2">
      <c r="A56" s="6" t="str">
        <f ca="1">IFERROR(__xludf.DUMMYFUNCTION("""COMPUTED_VALUE"""),"")</f>
        <v/>
      </c>
      <c r="B56" s="7" t="str">
        <f ca="1">IFERROR(__xludf.DUMMYFUNCTION("""COMPUTED_VALUE"""),"")</f>
        <v/>
      </c>
      <c r="C56" s="8" t="str">
        <f ca="1">IFERROR(__xludf.DUMMYFUNCTION("""COMPUTED_VALUE"""),"")</f>
        <v/>
      </c>
      <c r="D56" s="6" t="str">
        <f ca="1">IFERROR(__xludf.DUMMYFUNCTION("""COMPUTED_VALUE"""),"")</f>
        <v/>
      </c>
      <c r="E56" s="6" t="str">
        <f ca="1">IFERROR(__xludf.DUMMYFUNCTION("""COMPUTED_VALUE"""),"")</f>
        <v/>
      </c>
      <c r="F56" s="6" t="str">
        <f ca="1">IFERROR(__xludf.DUMMYFUNCTION("""COMPUTED_VALUE"""),"")</f>
        <v/>
      </c>
      <c r="G56" s="6" t="str">
        <f ca="1">IFERROR(__xludf.DUMMYFUNCTION("""COMPUTED_VALUE"""),"")</f>
        <v/>
      </c>
      <c r="H56" s="6" t="str">
        <f ca="1">IFERROR(__xludf.DUMMYFUNCTION("""COMPUTED_VALUE"""),"")</f>
        <v/>
      </c>
    </row>
    <row r="57" spans="1:8" ht="12.75" x14ac:dyDescent="0.2">
      <c r="A57" s="6">
        <f ca="1">IFERROR(__xludf.DUMMYFUNCTION("""COMPUTED_VALUE"""),10)</f>
        <v>10</v>
      </c>
      <c r="B57" s="7">
        <f ca="1">IFERROR(__xludf.DUMMYFUNCTION("""COMPUTED_VALUE"""),44122)</f>
        <v>44122</v>
      </c>
      <c r="C57" s="8" t="str">
        <f ca="1">IFERROR(__xludf.DUMMYFUNCTION("""COMPUTED_VALUE"""),"")</f>
        <v/>
      </c>
      <c r="D57" s="6" t="str">
        <f ca="1">IFERROR(__xludf.DUMMYFUNCTION("""COMPUTED_VALUE"""),"")</f>
        <v/>
      </c>
      <c r="E57" s="6" t="str">
        <f ca="1">IFERROR(__xludf.DUMMYFUNCTION("""COMPUTED_VALUE"""),"")</f>
        <v/>
      </c>
      <c r="F57" s="6" t="s">
        <v>55</v>
      </c>
      <c r="G57" s="6" t="str">
        <f ca="1">IFERROR(__xludf.DUMMYFUNCTION("""COMPUTED_VALUE"""),"")</f>
        <v/>
      </c>
      <c r="H57" s="6" t="str">
        <f ca="1">IFERROR(__xludf.DUMMYFUNCTION("""COMPUTED_VALUE"""),"")</f>
        <v/>
      </c>
    </row>
    <row r="58" spans="1:8" ht="5.0999999999999996" customHeight="1" x14ac:dyDescent="0.2">
      <c r="A58" s="6" t="str">
        <f ca="1">IFERROR(__xludf.DUMMYFUNCTION("""COMPUTED_VALUE"""),"")</f>
        <v/>
      </c>
      <c r="B58" s="7" t="str">
        <f ca="1">IFERROR(__xludf.DUMMYFUNCTION("""COMPUTED_VALUE"""),"")</f>
        <v/>
      </c>
      <c r="C58" s="8" t="str">
        <f ca="1">IFERROR(__xludf.DUMMYFUNCTION("""COMPUTED_VALUE"""),"")</f>
        <v/>
      </c>
      <c r="D58" s="6" t="str">
        <f ca="1">IFERROR(__xludf.DUMMYFUNCTION("""COMPUTED_VALUE"""),"")</f>
        <v/>
      </c>
      <c r="E58" s="6" t="str">
        <f ca="1">IFERROR(__xludf.DUMMYFUNCTION("""COMPUTED_VALUE"""),"")</f>
        <v/>
      </c>
      <c r="F58" s="6" t="str">
        <f ca="1">IFERROR(__xludf.DUMMYFUNCTION("""COMPUTED_VALUE"""),"")</f>
        <v/>
      </c>
      <c r="G58" s="6" t="str">
        <f ca="1">IFERROR(__xludf.DUMMYFUNCTION("""COMPUTED_VALUE"""),"")</f>
        <v/>
      </c>
      <c r="H58" s="6" t="str">
        <f ca="1">IFERROR(__xludf.DUMMYFUNCTION("""COMPUTED_VALUE"""),"")</f>
        <v/>
      </c>
    </row>
    <row r="59" spans="1:8" ht="12.75" x14ac:dyDescent="0.2">
      <c r="A59" s="76">
        <f ca="1">IFERROR(__xludf.DUMMYFUNCTION("""COMPUTED_VALUE"""),11)</f>
        <v>11</v>
      </c>
      <c r="B59" s="77">
        <f ca="1">IFERROR(__xludf.DUMMYFUNCTION("""COMPUTED_VALUE"""),44128)</f>
        <v>44128</v>
      </c>
      <c r="C59" s="78">
        <f ca="1">IFERROR(__xludf.DUMMYFUNCTION("""COMPUTED_VALUE"""),0.58333333333212)</f>
        <v>0.58333333333212001</v>
      </c>
      <c r="D59" s="76" t="str">
        <f ca="1">IFERROR(__xludf.DUMMYFUNCTION("""COMPUTED_VALUE"""),"D1")</f>
        <v>D1</v>
      </c>
      <c r="E59" s="76" t="str">
        <f ca="1">IFERROR(__xludf.DUMMYFUNCTION("""COMPUTED_VALUE"""),"Lade")</f>
        <v>Lade</v>
      </c>
      <c r="F59" s="76" t="str">
        <f ca="1">IFERROR(__xludf.DUMMYFUNCTION("""COMPUTED_VALUE"""),"Domers")</f>
        <v>Domers</v>
      </c>
      <c r="G59" s="76" t="str">
        <f ca="1">IFERROR(__xludf.DUMMYFUNCTION("""COMPUTED_VALUE"""),"Gjøvik Swans")</f>
        <v>Gjøvik Swans</v>
      </c>
      <c r="H59" s="76" t="str">
        <f ca="1">IFERROR(__xludf.DUMMYFUNCTION("""COMPUTED_VALUE"""),"")</f>
        <v/>
      </c>
    </row>
    <row r="60" spans="1:8" ht="12.75" x14ac:dyDescent="0.2">
      <c r="A60" s="82">
        <v>11</v>
      </c>
      <c r="B60" s="82" t="s">
        <v>72</v>
      </c>
      <c r="C60" s="82" t="s">
        <v>65</v>
      </c>
      <c r="D60" s="82" t="s">
        <v>67</v>
      </c>
      <c r="E60" s="82" t="s">
        <v>65</v>
      </c>
      <c r="F60" s="82" t="s">
        <v>65</v>
      </c>
      <c r="G60" s="82" t="s">
        <v>65</v>
      </c>
      <c r="H60" s="82" t="s">
        <v>73</v>
      </c>
    </row>
    <row r="61" spans="1:8" ht="12.75" x14ac:dyDescent="0.2">
      <c r="A61" s="82">
        <v>11</v>
      </c>
      <c r="B61" s="82" t="s">
        <v>66</v>
      </c>
      <c r="C61" s="82" t="s">
        <v>65</v>
      </c>
      <c r="D61" s="82" t="s">
        <v>67</v>
      </c>
      <c r="E61" s="82" t="s">
        <v>65</v>
      </c>
      <c r="F61" s="82" t="s">
        <v>65</v>
      </c>
      <c r="G61" s="82" t="s">
        <v>65</v>
      </c>
      <c r="H61" s="82" t="s">
        <v>73</v>
      </c>
    </row>
    <row r="62" spans="1:8" ht="12.75" x14ac:dyDescent="0.2">
      <c r="A62" s="79">
        <f ca="1">IFERROR(__xludf.DUMMYFUNCTION("""COMPUTED_VALUE"""),11)</f>
        <v>11</v>
      </c>
      <c r="B62" s="80">
        <f ca="1">IFERROR(__xludf.DUMMYFUNCTION("""COMPUTED_VALUE"""),44129)</f>
        <v>44129</v>
      </c>
      <c r="C62" s="81">
        <f ca="1">IFERROR(__xludf.DUMMYFUNCTION("""COMPUTED_VALUE"""),0.58333333333212)</f>
        <v>0.58333333333212001</v>
      </c>
      <c r="D62" s="79" t="str">
        <f ca="1">IFERROR(__xludf.DUMMYFUNCTION("""COMPUTED_VALUE"""),"ES")</f>
        <v>ES</v>
      </c>
      <c r="E62" s="79" t="str">
        <f ca="1">IFERROR(__xludf.DUMMYFUNCTION("""COMPUTED_VALUE"""),"Bøn")</f>
        <v>Bøn</v>
      </c>
      <c r="F62" s="79" t="str">
        <f ca="1">IFERROR(__xludf.DUMMYFUNCTION("""COMPUTED_VALUE"""),"Eidsvoll 1814's")</f>
        <v>Eidsvoll 1814's</v>
      </c>
      <c r="G62" s="79" t="str">
        <f ca="1">IFERROR(__xludf.DUMMYFUNCTION("""COMPUTED_VALUE"""),"Oslo Vikings")</f>
        <v>Oslo Vikings</v>
      </c>
      <c r="H62" s="79" t="str">
        <f ca="1">IFERROR(__xludf.DUMMYFUNCTION("""COMPUTED_VALUE"""),"")</f>
        <v/>
      </c>
    </row>
    <row r="63" spans="1:8" ht="5.0999999999999996" customHeight="1" x14ac:dyDescent="0.2">
      <c r="A63" s="6" t="str">
        <f ca="1">IFERROR(__xludf.DUMMYFUNCTION("""COMPUTED_VALUE"""),"")</f>
        <v/>
      </c>
      <c r="B63" s="7" t="str">
        <f ca="1">IFERROR(__xludf.DUMMYFUNCTION("""COMPUTED_VALUE"""),"")</f>
        <v/>
      </c>
      <c r="C63" s="8" t="str">
        <f ca="1">IFERROR(__xludf.DUMMYFUNCTION("""COMPUTED_VALUE"""),"")</f>
        <v/>
      </c>
      <c r="D63" s="6" t="str">
        <f ca="1">IFERROR(__xludf.DUMMYFUNCTION("""COMPUTED_VALUE"""),"")</f>
        <v/>
      </c>
      <c r="E63" s="6" t="str">
        <f ca="1">IFERROR(__xludf.DUMMYFUNCTION("""COMPUTED_VALUE"""),"")</f>
        <v/>
      </c>
      <c r="F63" s="6" t="str">
        <f ca="1">IFERROR(__xludf.DUMMYFUNCTION("""COMPUTED_VALUE"""),"")</f>
        <v/>
      </c>
      <c r="G63" s="6" t="str">
        <f ca="1">IFERROR(__xludf.DUMMYFUNCTION("""COMPUTED_VALUE"""),"")</f>
        <v/>
      </c>
      <c r="H63" s="6" t="str">
        <f ca="1">IFERROR(__xludf.DUMMYFUNCTION("""COMPUTED_VALUE"""),"")</f>
        <v/>
      </c>
    </row>
    <row r="64" spans="1:8" ht="15.75" customHeight="1" x14ac:dyDescent="0.2">
      <c r="A64" s="76">
        <f ca="1">IFERROR(__xludf.DUMMYFUNCTION("""COMPUTED_VALUE"""),12)</f>
        <v>12</v>
      </c>
      <c r="B64" s="77">
        <f ca="1">IFERROR(__xludf.DUMMYFUNCTION("""COMPUTED_VALUE"""),44135)</f>
        <v>44135</v>
      </c>
      <c r="C64" s="78">
        <f ca="1">IFERROR(__xludf.DUMMYFUNCTION("""COMPUTED_VALUE"""),0.58333333333212)</f>
        <v>0.58333333333212001</v>
      </c>
      <c r="D64" s="76" t="str">
        <f ca="1">IFERROR(__xludf.DUMMYFUNCTION("""COMPUTED_VALUE"""),"ES")</f>
        <v>ES</v>
      </c>
      <c r="E64" s="76" t="str">
        <f ca="1">IFERROR(__xludf.DUMMYFUNCTION("""COMPUTED_VALUE"""),"Karuss")</f>
        <v>Karuss</v>
      </c>
      <c r="F64" s="76" t="str">
        <f ca="1">IFERROR(__xludf.DUMMYFUNCTION("""COMPUTED_VALUE"""),"Kristiansand Gladiators")</f>
        <v>Kristiansand Gladiators</v>
      </c>
      <c r="G64" s="76" t="str">
        <f ca="1">IFERROR(__xludf.DUMMYFUNCTION("""COMPUTED_VALUE"""),"Eidsvoll 1814's")</f>
        <v>Eidsvoll 1814's</v>
      </c>
      <c r="H64" s="76" t="str">
        <f ca="1">IFERROR(__xludf.DUMMYFUNCTION("""COMPUTED_VALUE"""),"")</f>
        <v/>
      </c>
    </row>
    <row r="65" spans="1:8" ht="15.75" customHeight="1" x14ac:dyDescent="0.2">
      <c r="A65" s="82">
        <v>12</v>
      </c>
      <c r="B65" s="82" t="s">
        <v>74</v>
      </c>
      <c r="C65" s="83">
        <v>0.5</v>
      </c>
      <c r="D65" s="82" t="s">
        <v>67</v>
      </c>
      <c r="E65" s="82" t="s">
        <v>65</v>
      </c>
      <c r="F65" s="82" t="s">
        <v>65</v>
      </c>
      <c r="G65" s="82" t="s">
        <v>65</v>
      </c>
      <c r="H65" s="82" t="s">
        <v>75</v>
      </c>
    </row>
    <row r="66" spans="1:8" ht="15.75" customHeight="1" x14ac:dyDescent="0.2">
      <c r="A66" s="82">
        <v>12</v>
      </c>
      <c r="B66" s="82" t="s">
        <v>76</v>
      </c>
      <c r="C66" s="83">
        <v>0.625</v>
      </c>
      <c r="D66" s="82" t="s">
        <v>67</v>
      </c>
      <c r="E66" s="82" t="s">
        <v>65</v>
      </c>
      <c r="F66" s="82" t="s">
        <v>65</v>
      </c>
      <c r="G66" s="82" t="s">
        <v>65</v>
      </c>
      <c r="H66" s="82" t="s">
        <v>77</v>
      </c>
    </row>
  </sheetData>
  <conditionalFormatting sqref="B1">
    <cfRule type="expression" dxfId="52" priority="1">
      <formula>WEEKDAY(B1,2)&gt;6</formula>
    </cfRule>
  </conditionalFormatting>
  <conditionalFormatting sqref="B1">
    <cfRule type="expression" dxfId="51" priority="2">
      <formula>WEEKDAY(B1,2)&lt;6</formula>
    </cfRule>
  </conditionalFormatting>
  <conditionalFormatting sqref="A1:H64">
    <cfRule type="expression" dxfId="50" priority="3">
      <formula>INDIRECT("d"&amp;ROW())=""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17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 x14ac:dyDescent="0.2"/>
  <sheetData>
    <row r="1" spans="1:2" ht="15.75" customHeight="1" x14ac:dyDescent="0.2">
      <c r="A1" s="12" t="s">
        <v>5</v>
      </c>
      <c r="B1" s="12" t="s">
        <v>4</v>
      </c>
    </row>
    <row r="2" spans="1:2" ht="15.75" customHeight="1" x14ac:dyDescent="0.2">
      <c r="A2" s="10" t="s">
        <v>10</v>
      </c>
      <c r="B2" s="10" t="s">
        <v>11</v>
      </c>
    </row>
    <row r="3" spans="1:2" ht="15.75" customHeight="1" x14ac:dyDescent="0.2">
      <c r="A3" s="10" t="s">
        <v>12</v>
      </c>
      <c r="B3" s="10" t="s">
        <v>11</v>
      </c>
    </row>
    <row r="4" spans="1:2" ht="15.75" customHeight="1" x14ac:dyDescent="0.2">
      <c r="A4" s="10" t="s">
        <v>13</v>
      </c>
      <c r="B4" s="10" t="s">
        <v>14</v>
      </c>
    </row>
    <row r="5" spans="1:2" ht="15.75" customHeight="1" x14ac:dyDescent="0.2">
      <c r="A5" s="10" t="s">
        <v>15</v>
      </c>
      <c r="B5" s="10" t="s">
        <v>16</v>
      </c>
    </row>
    <row r="6" spans="1:2" ht="15.75" customHeight="1" x14ac:dyDescent="0.2">
      <c r="A6" s="10" t="s">
        <v>17</v>
      </c>
      <c r="B6" s="10" t="s">
        <v>18</v>
      </c>
    </row>
    <row r="7" spans="1:2" ht="15.75" customHeight="1" x14ac:dyDescent="0.2">
      <c r="A7" s="14" t="s">
        <v>19</v>
      </c>
      <c r="B7" s="10" t="s">
        <v>20</v>
      </c>
    </row>
    <row r="8" spans="1:2" ht="15.75" customHeight="1" x14ac:dyDescent="0.2">
      <c r="A8" s="15" t="s">
        <v>21</v>
      </c>
      <c r="B8" s="15" t="s">
        <v>22</v>
      </c>
    </row>
    <row r="9" spans="1:2" ht="15.75" customHeight="1" x14ac:dyDescent="0.2">
      <c r="A9" s="15" t="s">
        <v>23</v>
      </c>
      <c r="B9" s="15" t="s">
        <v>24</v>
      </c>
    </row>
    <row r="10" spans="1:2" ht="15.75" customHeight="1" x14ac:dyDescent="0.2">
      <c r="A10" s="15" t="s">
        <v>25</v>
      </c>
      <c r="B10" s="15" t="s">
        <v>26</v>
      </c>
    </row>
    <row r="11" spans="1:2" ht="15.75" customHeight="1" x14ac:dyDescent="0.2">
      <c r="A11" s="15" t="s">
        <v>27</v>
      </c>
      <c r="B11" s="15" t="s">
        <v>28</v>
      </c>
    </row>
    <row r="12" spans="1:2" ht="15.75" customHeight="1" x14ac:dyDescent="0.2">
      <c r="A12" s="15" t="s">
        <v>29</v>
      </c>
      <c r="B12" s="15" t="s">
        <v>30</v>
      </c>
    </row>
    <row r="13" spans="1:2" ht="15.75" customHeight="1" x14ac:dyDescent="0.2">
      <c r="A13" s="15" t="s">
        <v>31</v>
      </c>
      <c r="B13" s="15" t="s">
        <v>32</v>
      </c>
    </row>
    <row r="14" spans="1:2" ht="15.75" customHeight="1" x14ac:dyDescent="0.2">
      <c r="A14" s="15" t="s">
        <v>33</v>
      </c>
      <c r="B14" s="15" t="s">
        <v>34</v>
      </c>
    </row>
    <row r="15" spans="1:2" ht="15.75" customHeight="1" x14ac:dyDescent="0.2">
      <c r="A15" s="15" t="s">
        <v>35</v>
      </c>
      <c r="B15" s="15" t="s">
        <v>36</v>
      </c>
    </row>
    <row r="16" spans="1:2" ht="15.75" customHeight="1" x14ac:dyDescent="0.2">
      <c r="A16" s="15" t="s">
        <v>37</v>
      </c>
      <c r="B16" s="15" t="s">
        <v>38</v>
      </c>
    </row>
    <row r="17" spans="1:2" ht="15.75" customHeight="1" x14ac:dyDescent="0.2">
      <c r="A17" s="10" t="s">
        <v>39</v>
      </c>
      <c r="B17" s="10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99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 x14ac:dyDescent="0.2"/>
  <cols>
    <col min="1" max="1" width="7.140625" customWidth="1"/>
    <col min="3" max="3" width="9.7109375" customWidth="1"/>
    <col min="4" max="4" width="6.5703125" customWidth="1"/>
    <col min="5" max="5" width="19" customWidth="1"/>
    <col min="6" max="6" width="15.5703125" customWidth="1"/>
    <col min="7" max="7" width="15.140625" customWidth="1"/>
    <col min="8" max="8" width="13.85546875" customWidth="1"/>
    <col min="9" max="9" width="5.42578125" customWidth="1"/>
    <col min="10" max="10" width="4.42578125" hidden="1" customWidth="1"/>
    <col min="11" max="11" width="5.85546875" hidden="1" customWidth="1"/>
    <col min="12" max="12" width="8.28515625" customWidth="1"/>
    <col min="13" max="13" width="6.85546875" customWidth="1"/>
    <col min="14" max="23" width="10.85546875" customWidth="1"/>
  </cols>
  <sheetData>
    <row r="1" spans="1:26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9" t="s">
        <v>6</v>
      </c>
      <c r="H1" s="1" t="s">
        <v>7</v>
      </c>
      <c r="I1" s="10" t="s">
        <v>8</v>
      </c>
      <c r="K1" s="11" t="s">
        <v>9</v>
      </c>
      <c r="L1" s="13" t="s">
        <v>0</v>
      </c>
      <c r="M1" s="11"/>
      <c r="N1" s="84"/>
      <c r="O1" s="85"/>
      <c r="P1" s="11"/>
    </row>
    <row r="2" spans="1:26" ht="15.75" customHeight="1" x14ac:dyDescent="0.2">
      <c r="A2" s="16" t="e">
        <f t="shared" ref="A2:A28" si="0">IF(K2, "NA", L2)</f>
        <v>#VALUE!</v>
      </c>
      <c r="B2" s="17" t="e">
        <f t="shared" ref="B2:B28" si="1">DATE(2020,1,-2)-WEEKDAY(DATE(2020,1,3))+((A2+33)*7)+(IF(I2="L",5,IF(I2="S",6,IF(I2="M",7, IF(I2="F", 4)))))</f>
        <v>#VALUE!</v>
      </c>
      <c r="C2" s="18">
        <v>0.58333333333333337</v>
      </c>
      <c r="D2" s="10" t="s">
        <v>41</v>
      </c>
      <c r="E2" s="10" t="e">
        <f t="shared" ref="E2:E28" ca="1" si="2">_xludf.SWITCH(F2, "Silvers", "(Kongsberg)", "Fortress", "(Kongsvinger)", "Hunters", "Sofiemyr", "Hurricanes", "Gymnasbanene", "1814s", "Bøn", "Vikings", "Frogner", "Trolls", "Frogner", "Seahawks", "Rolland", "Phoenix", "(Ålesund)", "??")</f>
        <v>#NAME?</v>
      </c>
      <c r="F2" s="19" t="s">
        <v>23</v>
      </c>
      <c r="G2" s="19" t="s">
        <v>10</v>
      </c>
      <c r="I2" s="10" t="str">
        <f t="shared" ref="I2:I28" si="3">IF(OR(F2="Phoenix", G2="Phoenix",F2="Seahawks", G2="Seahawks", F2="Hurricanes", G2="Hurricanes"), "L", "S")</f>
        <v>L</v>
      </c>
      <c r="K2" s="11" t="str">
        <f t="shared" ref="K2:K28" si="4">IF(OR(AND($O$2 = "Ja", OR(F2 = $N$2, G2 = $N$2)), AND($O$3 = "Ja", OR(F2 = $N$3, G2 = $N$3))), 1, "")</f>
        <v/>
      </c>
      <c r="L2" s="24">
        <v>1</v>
      </c>
      <c r="O2" s="11"/>
    </row>
    <row r="3" spans="1:26" ht="15.75" customHeight="1" x14ac:dyDescent="0.2">
      <c r="A3" s="16" t="e">
        <f t="shared" si="0"/>
        <v>#VALUE!</v>
      </c>
      <c r="B3" s="17" t="e">
        <f t="shared" si="1"/>
        <v>#VALUE!</v>
      </c>
      <c r="C3" s="18">
        <v>0.58333333333333337</v>
      </c>
      <c r="D3" s="10" t="s">
        <v>41</v>
      </c>
      <c r="E3" s="10" t="e">
        <f t="shared" ca="1" si="2"/>
        <v>#NAME?</v>
      </c>
      <c r="F3" s="14" t="s">
        <v>19</v>
      </c>
      <c r="G3" s="14" t="s">
        <v>25</v>
      </c>
      <c r="H3" s="23"/>
      <c r="I3" s="10" t="str">
        <f t="shared" si="3"/>
        <v>L</v>
      </c>
      <c r="K3" s="11" t="str">
        <f t="shared" si="4"/>
        <v/>
      </c>
      <c r="L3" s="26">
        <v>1</v>
      </c>
      <c r="O3" s="11"/>
    </row>
    <row r="4" spans="1:26" ht="15.75" customHeight="1" x14ac:dyDescent="0.2">
      <c r="A4" s="16" t="e">
        <f t="shared" si="0"/>
        <v>#VALUE!</v>
      </c>
      <c r="B4" s="17" t="e">
        <f t="shared" si="1"/>
        <v>#VALUE!</v>
      </c>
      <c r="C4" s="18">
        <v>0.58333333333333337</v>
      </c>
      <c r="D4" s="10" t="s">
        <v>41</v>
      </c>
      <c r="E4" s="10" t="e">
        <f t="shared" ca="1" si="2"/>
        <v>#NAME?</v>
      </c>
      <c r="F4" s="27" t="s">
        <v>21</v>
      </c>
      <c r="G4" s="27" t="s">
        <v>12</v>
      </c>
      <c r="H4" s="23"/>
      <c r="I4" s="10" t="str">
        <f t="shared" si="3"/>
        <v>L</v>
      </c>
      <c r="K4" s="11" t="str">
        <f t="shared" si="4"/>
        <v/>
      </c>
      <c r="L4" s="26">
        <v>1</v>
      </c>
      <c r="R4" s="12"/>
    </row>
    <row r="5" spans="1:26" ht="15.75" customHeight="1" x14ac:dyDescent="0.2">
      <c r="A5" s="16" t="e">
        <f t="shared" si="0"/>
        <v>#VALUE!</v>
      </c>
      <c r="B5" s="17" t="e">
        <f t="shared" si="1"/>
        <v>#VALUE!</v>
      </c>
      <c r="C5" s="18">
        <v>0.58333333333333337</v>
      </c>
      <c r="D5" s="10" t="s">
        <v>41</v>
      </c>
      <c r="E5" s="10" t="e">
        <f t="shared" ca="1" si="2"/>
        <v>#NAME?</v>
      </c>
      <c r="F5" s="14" t="s">
        <v>13</v>
      </c>
      <c r="G5" s="14" t="s">
        <v>29</v>
      </c>
      <c r="H5" s="23"/>
      <c r="I5" s="10" t="str">
        <f t="shared" si="3"/>
        <v>S</v>
      </c>
      <c r="K5" s="11" t="str">
        <f t="shared" si="4"/>
        <v/>
      </c>
      <c r="L5" s="26">
        <v>1</v>
      </c>
      <c r="X5" s="29" t="s">
        <v>43</v>
      </c>
      <c r="Y5" s="29" t="s">
        <v>44</v>
      </c>
      <c r="Z5" s="29" t="s">
        <v>45</v>
      </c>
    </row>
    <row r="6" spans="1:26" ht="15.75" customHeight="1" x14ac:dyDescent="0.2">
      <c r="A6" s="16" t="e">
        <f t="shared" si="0"/>
        <v>#VALUE!</v>
      </c>
      <c r="B6" s="17" t="e">
        <f t="shared" si="1"/>
        <v>#VALUE!</v>
      </c>
      <c r="C6" s="18">
        <v>0.58333333333333337</v>
      </c>
      <c r="D6" s="10" t="s">
        <v>41</v>
      </c>
      <c r="E6" s="10" t="e">
        <f t="shared" ca="1" si="2"/>
        <v>#NAME?</v>
      </c>
      <c r="F6" s="10" t="s">
        <v>12</v>
      </c>
      <c r="G6" s="10" t="s">
        <v>19</v>
      </c>
      <c r="H6" s="23"/>
      <c r="I6" s="10" t="str">
        <f t="shared" si="3"/>
        <v>L</v>
      </c>
      <c r="K6" s="11" t="str">
        <f t="shared" si="4"/>
        <v/>
      </c>
      <c r="L6" s="24">
        <v>2</v>
      </c>
      <c r="X6" s="30">
        <f t="shared" ref="X6:X10" si="5">COUNTIF(O6:W6, "v*")</f>
        <v>0</v>
      </c>
      <c r="Y6" s="30">
        <f t="shared" ref="Y6:Y10" si="6">COUNTIF(O6:W6, "@*")</f>
        <v>0</v>
      </c>
      <c r="Z6" s="30">
        <f t="shared" ref="Z6:Z10" si="7">X6+Y6</f>
        <v>0</v>
      </c>
    </row>
    <row r="7" spans="1:26" ht="15.75" customHeight="1" x14ac:dyDescent="0.2">
      <c r="A7" s="16" t="e">
        <f t="shared" si="0"/>
        <v>#VALUE!</v>
      </c>
      <c r="B7" s="17" t="e">
        <f t="shared" si="1"/>
        <v>#VALUE!</v>
      </c>
      <c r="C7" s="18">
        <v>0.58333333333333337</v>
      </c>
      <c r="D7" s="10" t="s">
        <v>41</v>
      </c>
      <c r="E7" s="10" t="e">
        <f t="shared" ca="1" si="2"/>
        <v>#NAME?</v>
      </c>
      <c r="F7" s="10" t="s">
        <v>10</v>
      </c>
      <c r="G7" s="14" t="s">
        <v>21</v>
      </c>
      <c r="H7" s="23"/>
      <c r="I7" s="10" t="str">
        <f t="shared" si="3"/>
        <v>L</v>
      </c>
      <c r="K7" s="11" t="str">
        <f t="shared" si="4"/>
        <v/>
      </c>
      <c r="L7" s="24">
        <v>2</v>
      </c>
      <c r="M7" s="10"/>
      <c r="O7" s="10"/>
      <c r="P7" s="10"/>
      <c r="X7" s="30">
        <f t="shared" si="5"/>
        <v>0</v>
      </c>
      <c r="Y7" s="30">
        <f t="shared" si="6"/>
        <v>0</v>
      </c>
      <c r="Z7" s="30">
        <f t="shared" si="7"/>
        <v>0</v>
      </c>
    </row>
    <row r="8" spans="1:26" ht="15.75" customHeight="1" x14ac:dyDescent="0.2">
      <c r="A8" s="16" t="e">
        <f t="shared" si="0"/>
        <v>#VALUE!</v>
      </c>
      <c r="B8" s="17" t="e">
        <f t="shared" si="1"/>
        <v>#VALUE!</v>
      </c>
      <c r="C8" s="18">
        <v>0.58333333333333337</v>
      </c>
      <c r="D8" s="10" t="s">
        <v>41</v>
      </c>
      <c r="E8" s="10" t="e">
        <f t="shared" ca="1" si="2"/>
        <v>#NAME?</v>
      </c>
      <c r="F8" s="10" t="s">
        <v>25</v>
      </c>
      <c r="G8" s="10" t="s">
        <v>13</v>
      </c>
      <c r="H8" s="23"/>
      <c r="I8" s="10" t="str">
        <f t="shared" si="3"/>
        <v>S</v>
      </c>
      <c r="K8" s="11" t="str">
        <f t="shared" si="4"/>
        <v/>
      </c>
      <c r="L8" s="24">
        <v>2</v>
      </c>
      <c r="X8" s="30">
        <f t="shared" si="5"/>
        <v>0</v>
      </c>
      <c r="Y8" s="30">
        <f t="shared" si="6"/>
        <v>0</v>
      </c>
      <c r="Z8" s="30">
        <f t="shared" si="7"/>
        <v>0</v>
      </c>
    </row>
    <row r="9" spans="1:26" ht="15.75" customHeight="1" x14ac:dyDescent="0.2">
      <c r="A9" s="16" t="e">
        <f t="shared" si="0"/>
        <v>#VALUE!</v>
      </c>
      <c r="B9" s="17" t="e">
        <f t="shared" si="1"/>
        <v>#VALUE!</v>
      </c>
      <c r="C9" s="18">
        <v>0.58333333333333337</v>
      </c>
      <c r="D9" s="10" t="s">
        <v>41</v>
      </c>
      <c r="E9" s="10" t="e">
        <f t="shared" ca="1" si="2"/>
        <v>#NAME?</v>
      </c>
      <c r="F9" s="14" t="s">
        <v>27</v>
      </c>
      <c r="G9" s="14" t="s">
        <v>29</v>
      </c>
      <c r="H9" s="23"/>
      <c r="I9" s="10" t="str">
        <f t="shared" si="3"/>
        <v>S</v>
      </c>
      <c r="K9" s="11" t="str">
        <f t="shared" si="4"/>
        <v/>
      </c>
      <c r="L9" s="26">
        <v>2</v>
      </c>
      <c r="R9" s="10"/>
      <c r="X9" s="30">
        <f t="shared" si="5"/>
        <v>0</v>
      </c>
      <c r="Y9" s="30">
        <f t="shared" si="6"/>
        <v>0</v>
      </c>
      <c r="Z9" s="30">
        <f t="shared" si="7"/>
        <v>0</v>
      </c>
    </row>
    <row r="10" spans="1:26" ht="15.75" customHeight="1" x14ac:dyDescent="0.2">
      <c r="A10" s="16" t="e">
        <f t="shared" si="0"/>
        <v>#VALUE!</v>
      </c>
      <c r="B10" s="17" t="e">
        <f t="shared" si="1"/>
        <v>#VALUE!</v>
      </c>
      <c r="C10" s="18">
        <v>0.58333333333333337</v>
      </c>
      <c r="D10" s="10" t="s">
        <v>41</v>
      </c>
      <c r="E10" s="10" t="e">
        <f t="shared" ca="1" si="2"/>
        <v>#NAME?</v>
      </c>
      <c r="F10" s="10" t="s">
        <v>23</v>
      </c>
      <c r="G10" s="10" t="s">
        <v>27</v>
      </c>
      <c r="I10" s="10" t="str">
        <f t="shared" si="3"/>
        <v>L</v>
      </c>
      <c r="K10" s="11" t="str">
        <f t="shared" si="4"/>
        <v/>
      </c>
      <c r="L10" s="24">
        <v>3</v>
      </c>
      <c r="O10" s="25"/>
      <c r="P10" s="25"/>
      <c r="X10" s="30">
        <f t="shared" si="5"/>
        <v>0</v>
      </c>
      <c r="Y10" s="30">
        <f t="shared" si="6"/>
        <v>0</v>
      </c>
      <c r="Z10" s="30">
        <f t="shared" si="7"/>
        <v>0</v>
      </c>
    </row>
    <row r="11" spans="1:26" ht="15.75" customHeight="1" x14ac:dyDescent="0.2">
      <c r="A11" s="16" t="e">
        <f t="shared" si="0"/>
        <v>#VALUE!</v>
      </c>
      <c r="B11" s="17" t="e">
        <f t="shared" si="1"/>
        <v>#VALUE!</v>
      </c>
      <c r="C11" s="18">
        <v>0.58333333333333337</v>
      </c>
      <c r="D11" s="10" t="s">
        <v>41</v>
      </c>
      <c r="E11" s="10" t="e">
        <f t="shared" ca="1" si="2"/>
        <v>#NAME?</v>
      </c>
      <c r="F11" s="14" t="s">
        <v>19</v>
      </c>
      <c r="G11" s="14" t="s">
        <v>21</v>
      </c>
      <c r="H11" s="23"/>
      <c r="I11" s="10" t="str">
        <f t="shared" si="3"/>
        <v>L</v>
      </c>
      <c r="K11" s="11" t="str">
        <f t="shared" si="4"/>
        <v/>
      </c>
      <c r="L11" s="26">
        <v>3</v>
      </c>
    </row>
    <row r="12" spans="1:26" ht="15.75" customHeight="1" x14ac:dyDescent="0.2">
      <c r="A12" s="16" t="e">
        <f t="shared" si="0"/>
        <v>#VALUE!</v>
      </c>
      <c r="B12" s="17" t="e">
        <f t="shared" si="1"/>
        <v>#VALUE!</v>
      </c>
      <c r="C12" s="18">
        <v>0.58333333333333337</v>
      </c>
      <c r="D12" s="10" t="s">
        <v>41</v>
      </c>
      <c r="E12" s="10" t="e">
        <f t="shared" ca="1" si="2"/>
        <v>#NAME?</v>
      </c>
      <c r="F12" s="10" t="s">
        <v>13</v>
      </c>
      <c r="G12" s="10" t="s">
        <v>12</v>
      </c>
      <c r="H12" s="41"/>
      <c r="I12" s="10" t="str">
        <f t="shared" si="3"/>
        <v>S</v>
      </c>
      <c r="K12" s="11" t="str">
        <f t="shared" si="4"/>
        <v/>
      </c>
      <c r="L12" s="24">
        <v>3</v>
      </c>
      <c r="O12" s="25"/>
      <c r="P12" s="25"/>
    </row>
    <row r="13" spans="1:26" ht="15.75" customHeight="1" x14ac:dyDescent="0.2">
      <c r="A13" s="16" t="e">
        <f t="shared" si="0"/>
        <v>#VALUE!</v>
      </c>
      <c r="B13" s="17" t="e">
        <f t="shared" si="1"/>
        <v>#VALUE!</v>
      </c>
      <c r="C13" s="18">
        <v>0.58333333333333337</v>
      </c>
      <c r="D13" s="10" t="s">
        <v>41</v>
      </c>
      <c r="E13" s="10" t="e">
        <f t="shared" ca="1" si="2"/>
        <v>#NAME?</v>
      </c>
      <c r="F13" s="10" t="s">
        <v>29</v>
      </c>
      <c r="G13" s="10" t="s">
        <v>25</v>
      </c>
      <c r="H13" s="41"/>
      <c r="I13" s="10" t="str">
        <f t="shared" si="3"/>
        <v>S</v>
      </c>
      <c r="K13" s="11" t="str">
        <f t="shared" si="4"/>
        <v/>
      </c>
      <c r="L13" s="24">
        <v>3</v>
      </c>
      <c r="O13" s="25"/>
      <c r="P13" s="25"/>
    </row>
    <row r="14" spans="1:26" ht="15.75" customHeight="1" x14ac:dyDescent="0.2">
      <c r="A14" s="16" t="e">
        <f t="shared" si="0"/>
        <v>#VALUE!</v>
      </c>
      <c r="B14" s="17" t="e">
        <f t="shared" si="1"/>
        <v>#VALUE!</v>
      </c>
      <c r="C14" s="18">
        <v>0.58333333333333337</v>
      </c>
      <c r="D14" s="10" t="s">
        <v>41</v>
      </c>
      <c r="E14" s="10" t="e">
        <f t="shared" ca="1" si="2"/>
        <v>#NAME?</v>
      </c>
      <c r="F14" s="10" t="s">
        <v>25</v>
      </c>
      <c r="G14" s="10" t="s">
        <v>23</v>
      </c>
      <c r="H14" s="23"/>
      <c r="I14" s="10" t="str">
        <f t="shared" si="3"/>
        <v>L</v>
      </c>
      <c r="K14" s="11" t="str">
        <f t="shared" si="4"/>
        <v/>
      </c>
      <c r="L14" s="24">
        <v>4</v>
      </c>
      <c r="N14" s="11"/>
    </row>
    <row r="15" spans="1:26" ht="15.75" customHeight="1" x14ac:dyDescent="0.2">
      <c r="A15" s="16" t="e">
        <f t="shared" si="0"/>
        <v>#VALUE!</v>
      </c>
      <c r="B15" s="17" t="e">
        <f t="shared" si="1"/>
        <v>#VALUE!</v>
      </c>
      <c r="C15" s="18">
        <v>0.58333333333333337</v>
      </c>
      <c r="D15" s="10" t="s">
        <v>41</v>
      </c>
      <c r="E15" s="10" t="e">
        <f t="shared" ca="1" si="2"/>
        <v>#NAME?</v>
      </c>
      <c r="F15" s="10" t="s">
        <v>10</v>
      </c>
      <c r="G15" s="10" t="s">
        <v>19</v>
      </c>
      <c r="H15" s="41"/>
      <c r="I15" s="10" t="str">
        <f t="shared" si="3"/>
        <v>L</v>
      </c>
      <c r="K15" s="11" t="str">
        <f t="shared" si="4"/>
        <v/>
      </c>
      <c r="L15" s="24">
        <v>4</v>
      </c>
      <c r="N15" s="16"/>
    </row>
    <row r="16" spans="1:26" ht="15.75" customHeight="1" x14ac:dyDescent="0.2">
      <c r="A16" s="16" t="e">
        <f t="shared" si="0"/>
        <v>#VALUE!</v>
      </c>
      <c r="B16" s="17" t="e">
        <f t="shared" si="1"/>
        <v>#VALUE!</v>
      </c>
      <c r="C16" s="18">
        <v>0.58333333333333337</v>
      </c>
      <c r="D16" s="10" t="s">
        <v>41</v>
      </c>
      <c r="E16" s="10" t="e">
        <f t="shared" ca="1" si="2"/>
        <v>#NAME?</v>
      </c>
      <c r="F16" s="14" t="s">
        <v>21</v>
      </c>
      <c r="G16" s="14" t="s">
        <v>29</v>
      </c>
      <c r="H16" s="23"/>
      <c r="I16" s="10" t="str">
        <f t="shared" si="3"/>
        <v>L</v>
      </c>
      <c r="K16" s="11" t="str">
        <f t="shared" si="4"/>
        <v/>
      </c>
      <c r="L16" s="26">
        <v>4</v>
      </c>
    </row>
    <row r="17" spans="1:16" ht="15.75" customHeight="1" x14ac:dyDescent="0.2">
      <c r="A17" s="16" t="e">
        <f t="shared" si="0"/>
        <v>#VALUE!</v>
      </c>
      <c r="B17" s="17" t="e">
        <f t="shared" si="1"/>
        <v>#VALUE!</v>
      </c>
      <c r="C17" s="18">
        <v>0.58333333333333337</v>
      </c>
      <c r="D17" s="10" t="s">
        <v>41</v>
      </c>
      <c r="E17" s="10" t="e">
        <f t="shared" ca="1" si="2"/>
        <v>#NAME?</v>
      </c>
      <c r="F17" s="14" t="s">
        <v>12</v>
      </c>
      <c r="G17" s="14" t="s">
        <v>27</v>
      </c>
      <c r="H17" s="23"/>
      <c r="I17" s="10" t="str">
        <f t="shared" si="3"/>
        <v>S</v>
      </c>
      <c r="K17" s="11" t="str">
        <f t="shared" si="4"/>
        <v/>
      </c>
      <c r="L17" s="26">
        <v>4</v>
      </c>
    </row>
    <row r="18" spans="1:16" ht="15.75" customHeight="1" x14ac:dyDescent="0.2">
      <c r="A18" s="16" t="e">
        <f t="shared" si="0"/>
        <v>#VALUE!</v>
      </c>
      <c r="B18" s="17" t="e">
        <f t="shared" si="1"/>
        <v>#VALUE!</v>
      </c>
      <c r="C18" s="18">
        <v>0.58333333333333337</v>
      </c>
      <c r="D18" s="10" t="s">
        <v>41</v>
      </c>
      <c r="E18" s="10" t="e">
        <f t="shared" ca="1" si="2"/>
        <v>#NAME?</v>
      </c>
      <c r="F18" s="10" t="s">
        <v>27</v>
      </c>
      <c r="G18" s="10" t="s">
        <v>21</v>
      </c>
      <c r="H18" s="23"/>
      <c r="I18" s="10" t="str">
        <f t="shared" si="3"/>
        <v>L</v>
      </c>
      <c r="K18" s="11" t="str">
        <f t="shared" si="4"/>
        <v/>
      </c>
      <c r="L18" s="24">
        <v>5</v>
      </c>
    </row>
    <row r="19" spans="1:16" ht="15.75" customHeight="1" x14ac:dyDescent="0.2">
      <c r="A19" s="16" t="e">
        <f t="shared" si="0"/>
        <v>#VALUE!</v>
      </c>
      <c r="B19" s="17" t="e">
        <f t="shared" si="1"/>
        <v>#VALUE!</v>
      </c>
      <c r="C19" s="18">
        <v>0.58333333333333337</v>
      </c>
      <c r="D19" s="10" t="s">
        <v>41</v>
      </c>
      <c r="E19" s="10" t="e">
        <f t="shared" ca="1" si="2"/>
        <v>#NAME?</v>
      </c>
      <c r="F19" s="10" t="s">
        <v>23</v>
      </c>
      <c r="G19" s="10" t="s">
        <v>12</v>
      </c>
      <c r="H19" s="23"/>
      <c r="I19" s="10" t="str">
        <f t="shared" si="3"/>
        <v>L</v>
      </c>
      <c r="K19" s="11" t="str">
        <f t="shared" si="4"/>
        <v/>
      </c>
      <c r="L19" s="24">
        <v>5</v>
      </c>
    </row>
    <row r="20" spans="1:16" ht="15.75" customHeight="1" x14ac:dyDescent="0.2">
      <c r="A20" s="16" t="e">
        <f t="shared" si="0"/>
        <v>#VALUE!</v>
      </c>
      <c r="B20" s="17" t="e">
        <f t="shared" si="1"/>
        <v>#VALUE!</v>
      </c>
      <c r="C20" s="18">
        <v>0.58333333333333337</v>
      </c>
      <c r="D20" s="10" t="s">
        <v>41</v>
      </c>
      <c r="E20" s="10" t="e">
        <f t="shared" ca="1" si="2"/>
        <v>#NAME?</v>
      </c>
      <c r="F20" s="14" t="s">
        <v>19</v>
      </c>
      <c r="G20" s="14" t="s">
        <v>13</v>
      </c>
      <c r="H20" s="23"/>
      <c r="I20" s="10" t="str">
        <f t="shared" si="3"/>
        <v>L</v>
      </c>
      <c r="K20" s="11" t="str">
        <f t="shared" si="4"/>
        <v/>
      </c>
      <c r="L20" s="26">
        <v>5</v>
      </c>
    </row>
    <row r="21" spans="1:16" ht="15.75" customHeight="1" x14ac:dyDescent="0.2">
      <c r="A21" s="16" t="e">
        <f t="shared" si="0"/>
        <v>#VALUE!</v>
      </c>
      <c r="B21" s="17" t="e">
        <f t="shared" si="1"/>
        <v>#VALUE!</v>
      </c>
      <c r="C21" s="18">
        <v>0.58333333333333337</v>
      </c>
      <c r="D21" s="10" t="s">
        <v>41</v>
      </c>
      <c r="E21" s="10" t="e">
        <f t="shared" ca="1" si="2"/>
        <v>#NAME?</v>
      </c>
      <c r="F21" s="14" t="s">
        <v>29</v>
      </c>
      <c r="G21" s="14" t="s">
        <v>10</v>
      </c>
      <c r="H21" s="23"/>
      <c r="I21" s="10" t="str">
        <f t="shared" si="3"/>
        <v>S</v>
      </c>
      <c r="K21" s="11" t="str">
        <f t="shared" si="4"/>
        <v/>
      </c>
      <c r="L21" s="26">
        <v>5</v>
      </c>
    </row>
    <row r="22" spans="1:16" ht="15.75" customHeight="1" x14ac:dyDescent="0.2">
      <c r="A22" s="16" t="e">
        <f t="shared" si="0"/>
        <v>#VALUE!</v>
      </c>
      <c r="B22" s="17" t="e">
        <f t="shared" si="1"/>
        <v>#VALUE!</v>
      </c>
      <c r="C22" s="18">
        <v>0.58333333333333337</v>
      </c>
      <c r="D22" s="10" t="s">
        <v>41</v>
      </c>
      <c r="E22" s="10" t="e">
        <f t="shared" ca="1" si="2"/>
        <v>#NAME?</v>
      </c>
      <c r="F22" s="10" t="s">
        <v>13</v>
      </c>
      <c r="G22" s="10" t="s">
        <v>23</v>
      </c>
      <c r="H22" s="23"/>
      <c r="I22" s="10" t="str">
        <f t="shared" si="3"/>
        <v>L</v>
      </c>
      <c r="K22" s="11" t="str">
        <f t="shared" si="4"/>
        <v/>
      </c>
      <c r="L22" s="24">
        <v>6</v>
      </c>
      <c r="N22" s="11"/>
    </row>
    <row r="23" spans="1:16" ht="15.75" customHeight="1" x14ac:dyDescent="0.2">
      <c r="A23" s="16" t="e">
        <f t="shared" si="0"/>
        <v>#VALUE!</v>
      </c>
      <c r="B23" s="17" t="e">
        <f t="shared" si="1"/>
        <v>#VALUE!</v>
      </c>
      <c r="C23" s="18">
        <v>0.58333333333333337</v>
      </c>
      <c r="D23" s="10" t="s">
        <v>41</v>
      </c>
      <c r="E23" s="10" t="e">
        <f t="shared" ca="1" si="2"/>
        <v>#NAME?</v>
      </c>
      <c r="F23" s="10" t="s">
        <v>25</v>
      </c>
      <c r="G23" s="10" t="s">
        <v>27</v>
      </c>
      <c r="I23" s="10" t="str">
        <f t="shared" si="3"/>
        <v>S</v>
      </c>
      <c r="K23" s="11" t="str">
        <f t="shared" si="4"/>
        <v/>
      </c>
      <c r="L23" s="24">
        <v>6</v>
      </c>
    </row>
    <row r="24" spans="1:16" ht="15.75" customHeight="1" x14ac:dyDescent="0.2">
      <c r="A24" s="16" t="e">
        <f t="shared" si="0"/>
        <v>#VALUE!</v>
      </c>
      <c r="B24" s="17" t="e">
        <f t="shared" si="1"/>
        <v>#VALUE!</v>
      </c>
      <c r="C24" s="18">
        <v>0.58333333333333337</v>
      </c>
      <c r="D24" s="10" t="s">
        <v>41</v>
      </c>
      <c r="E24" s="10" t="e">
        <f t="shared" ca="1" si="2"/>
        <v>#NAME?</v>
      </c>
      <c r="F24" s="14" t="s">
        <v>12</v>
      </c>
      <c r="G24" s="14" t="s">
        <v>10</v>
      </c>
      <c r="H24" s="23"/>
      <c r="I24" s="10" t="str">
        <f t="shared" si="3"/>
        <v>S</v>
      </c>
      <c r="K24" s="11" t="str">
        <f t="shared" si="4"/>
        <v/>
      </c>
      <c r="L24" s="26">
        <v>6</v>
      </c>
    </row>
    <row r="25" spans="1:16" ht="15.75" customHeight="1" x14ac:dyDescent="0.2">
      <c r="A25" s="16" t="e">
        <f t="shared" si="0"/>
        <v>#VALUE!</v>
      </c>
      <c r="B25" s="17" t="e">
        <f t="shared" si="1"/>
        <v>#VALUE!</v>
      </c>
      <c r="C25" s="18">
        <v>0.58333333333333337</v>
      </c>
      <c r="D25" s="10" t="s">
        <v>41</v>
      </c>
      <c r="E25" s="10" t="e">
        <f t="shared" ca="1" si="2"/>
        <v>#NAME?</v>
      </c>
      <c r="F25" s="10" t="s">
        <v>29</v>
      </c>
      <c r="G25" s="10" t="s">
        <v>23</v>
      </c>
      <c r="I25" s="10" t="str">
        <f t="shared" si="3"/>
        <v>L</v>
      </c>
      <c r="K25" s="11" t="str">
        <f t="shared" si="4"/>
        <v/>
      </c>
      <c r="L25" s="24">
        <v>7</v>
      </c>
      <c r="N25" s="11"/>
      <c r="O25" s="25"/>
      <c r="P25" s="25"/>
    </row>
    <row r="26" spans="1:16" ht="15.75" customHeight="1" x14ac:dyDescent="0.2">
      <c r="A26" s="16" t="e">
        <f t="shared" si="0"/>
        <v>#VALUE!</v>
      </c>
      <c r="B26" s="17" t="e">
        <f t="shared" si="1"/>
        <v>#VALUE!</v>
      </c>
      <c r="C26" s="18">
        <v>0.58333333333333337</v>
      </c>
      <c r="D26" s="10" t="s">
        <v>41</v>
      </c>
      <c r="E26" s="10" t="e">
        <f t="shared" ca="1" si="2"/>
        <v>#NAME?</v>
      </c>
      <c r="F26" s="10" t="s">
        <v>27</v>
      </c>
      <c r="G26" s="10" t="s">
        <v>19</v>
      </c>
      <c r="H26" s="23"/>
      <c r="I26" s="10" t="str">
        <f t="shared" si="3"/>
        <v>L</v>
      </c>
      <c r="K26" s="11" t="str">
        <f t="shared" si="4"/>
        <v/>
      </c>
      <c r="L26" s="24">
        <v>7</v>
      </c>
    </row>
    <row r="27" spans="1:16" ht="15.75" customHeight="1" x14ac:dyDescent="0.2">
      <c r="A27" s="16" t="e">
        <f t="shared" si="0"/>
        <v>#VALUE!</v>
      </c>
      <c r="B27" s="17" t="e">
        <f t="shared" si="1"/>
        <v>#VALUE!</v>
      </c>
      <c r="C27" s="18">
        <v>0.58333333333333337</v>
      </c>
      <c r="D27" s="10" t="s">
        <v>41</v>
      </c>
      <c r="E27" s="10" t="e">
        <f t="shared" ca="1" si="2"/>
        <v>#NAME?</v>
      </c>
      <c r="F27" s="14" t="s">
        <v>21</v>
      </c>
      <c r="G27" s="14" t="s">
        <v>25</v>
      </c>
      <c r="H27" s="23"/>
      <c r="I27" s="10" t="str">
        <f t="shared" si="3"/>
        <v>L</v>
      </c>
      <c r="K27" s="11" t="str">
        <f t="shared" si="4"/>
        <v/>
      </c>
      <c r="L27" s="26">
        <v>7</v>
      </c>
    </row>
    <row r="28" spans="1:16" ht="15.75" customHeight="1" x14ac:dyDescent="0.2">
      <c r="A28" s="16" t="e">
        <f t="shared" si="0"/>
        <v>#VALUE!</v>
      </c>
      <c r="B28" s="17" t="e">
        <f t="shared" si="1"/>
        <v>#VALUE!</v>
      </c>
      <c r="C28" s="18">
        <v>0.58333333333333337</v>
      </c>
      <c r="D28" s="10" t="s">
        <v>41</v>
      </c>
      <c r="E28" s="10" t="e">
        <f t="shared" ca="1" si="2"/>
        <v>#NAME?</v>
      </c>
      <c r="F28" s="10" t="s">
        <v>10</v>
      </c>
      <c r="G28" s="10" t="s">
        <v>13</v>
      </c>
      <c r="H28" s="23"/>
      <c r="I28" s="10" t="str">
        <f t="shared" si="3"/>
        <v>S</v>
      </c>
      <c r="K28" s="11" t="str">
        <f t="shared" si="4"/>
        <v/>
      </c>
      <c r="L28" s="24">
        <v>7</v>
      </c>
      <c r="O28" s="10"/>
    </row>
    <row r="29" spans="1:16" ht="15.75" customHeight="1" x14ac:dyDescent="0.2">
      <c r="B29" s="17"/>
      <c r="C29" s="18"/>
      <c r="L29" s="58"/>
      <c r="O29" s="10"/>
    </row>
    <row r="30" spans="1:16" ht="15.75" customHeight="1" x14ac:dyDescent="0.2">
      <c r="B30" s="17"/>
      <c r="C30" s="18"/>
      <c r="H30" s="23"/>
      <c r="L30" s="58"/>
    </row>
    <row r="31" spans="1:16" ht="15.75" customHeight="1" x14ac:dyDescent="0.2">
      <c r="B31" s="17"/>
      <c r="C31" s="18"/>
      <c r="H31" s="23"/>
      <c r="L31" s="58"/>
    </row>
    <row r="32" spans="1:16" ht="15.75" customHeight="1" x14ac:dyDescent="0.2">
      <c r="B32" s="17"/>
      <c r="C32" s="18"/>
      <c r="H32" s="23"/>
      <c r="L32" s="58"/>
    </row>
    <row r="33" spans="2:12" ht="15.75" customHeight="1" x14ac:dyDescent="0.2">
      <c r="B33" s="17"/>
      <c r="C33" s="18"/>
      <c r="H33" s="23"/>
      <c r="L33" s="58"/>
    </row>
    <row r="34" spans="2:12" ht="15.75" customHeight="1" x14ac:dyDescent="0.2">
      <c r="L34" s="58"/>
    </row>
    <row r="35" spans="2:12" ht="15.75" customHeight="1" x14ac:dyDescent="0.2">
      <c r="B35" s="17"/>
      <c r="L35" s="58"/>
    </row>
    <row r="36" spans="2:12" ht="15.75" customHeight="1" x14ac:dyDescent="0.2">
      <c r="L36" s="58"/>
    </row>
    <row r="37" spans="2:12" ht="15.75" customHeight="1" x14ac:dyDescent="0.2">
      <c r="L37" s="58"/>
    </row>
    <row r="38" spans="2:12" ht="15.75" customHeight="1" x14ac:dyDescent="0.2">
      <c r="L38" s="58"/>
    </row>
    <row r="39" spans="2:12" ht="15.75" customHeight="1" x14ac:dyDescent="0.2">
      <c r="L39" s="58"/>
    </row>
    <row r="40" spans="2:12" ht="12.75" x14ac:dyDescent="0.2">
      <c r="L40" s="58"/>
    </row>
    <row r="41" spans="2:12" ht="12.75" x14ac:dyDescent="0.2">
      <c r="L41" s="58"/>
    </row>
    <row r="42" spans="2:12" ht="12.75" x14ac:dyDescent="0.2">
      <c r="L42" s="58"/>
    </row>
    <row r="43" spans="2:12" ht="12.75" x14ac:dyDescent="0.2">
      <c r="L43" s="58"/>
    </row>
    <row r="44" spans="2:12" ht="12.75" x14ac:dyDescent="0.2">
      <c r="L44" s="58"/>
    </row>
    <row r="45" spans="2:12" ht="12.75" x14ac:dyDescent="0.2">
      <c r="L45" s="58"/>
    </row>
    <row r="46" spans="2:12" ht="12.75" x14ac:dyDescent="0.2">
      <c r="L46" s="58"/>
    </row>
    <row r="47" spans="2:12" ht="12.75" x14ac:dyDescent="0.2">
      <c r="L47" s="58"/>
    </row>
    <row r="48" spans="2:12" ht="12.75" x14ac:dyDescent="0.2">
      <c r="L48" s="58"/>
    </row>
    <row r="49" spans="12:12" ht="12.75" x14ac:dyDescent="0.2">
      <c r="L49" s="58"/>
    </row>
    <row r="50" spans="12:12" ht="12.75" x14ac:dyDescent="0.2">
      <c r="L50" s="58"/>
    </row>
    <row r="51" spans="12:12" ht="12.75" x14ac:dyDescent="0.2">
      <c r="L51" s="58"/>
    </row>
    <row r="52" spans="12:12" ht="12.75" x14ac:dyDescent="0.2">
      <c r="L52" s="58"/>
    </row>
    <row r="53" spans="12:12" ht="12.75" x14ac:dyDescent="0.2">
      <c r="L53" s="58"/>
    </row>
    <row r="54" spans="12:12" ht="12.75" x14ac:dyDescent="0.2">
      <c r="L54" s="58"/>
    </row>
    <row r="55" spans="12:12" ht="12.75" x14ac:dyDescent="0.2">
      <c r="L55" s="58"/>
    </row>
    <row r="56" spans="12:12" ht="12.75" x14ac:dyDescent="0.2">
      <c r="L56" s="58"/>
    </row>
    <row r="57" spans="12:12" ht="12.75" x14ac:dyDescent="0.2">
      <c r="L57" s="58"/>
    </row>
    <row r="58" spans="12:12" ht="12.75" x14ac:dyDescent="0.2">
      <c r="L58" s="58"/>
    </row>
    <row r="59" spans="12:12" ht="12.75" x14ac:dyDescent="0.2">
      <c r="L59" s="58"/>
    </row>
    <row r="60" spans="12:12" ht="12.75" x14ac:dyDescent="0.2">
      <c r="L60" s="58"/>
    </row>
    <row r="61" spans="12:12" ht="12.75" x14ac:dyDescent="0.2">
      <c r="L61" s="58"/>
    </row>
    <row r="62" spans="12:12" ht="12.75" x14ac:dyDescent="0.2">
      <c r="L62" s="58"/>
    </row>
    <row r="63" spans="12:12" ht="12.75" x14ac:dyDescent="0.2">
      <c r="L63" s="58"/>
    </row>
    <row r="64" spans="12:12" ht="12.75" x14ac:dyDescent="0.2">
      <c r="L64" s="58"/>
    </row>
    <row r="65" spans="12:12" ht="12.75" x14ac:dyDescent="0.2">
      <c r="L65" s="58"/>
    </row>
    <row r="66" spans="12:12" ht="12.75" x14ac:dyDescent="0.2">
      <c r="L66" s="58"/>
    </row>
    <row r="67" spans="12:12" ht="12.75" x14ac:dyDescent="0.2">
      <c r="L67" s="58"/>
    </row>
    <row r="68" spans="12:12" ht="12.75" x14ac:dyDescent="0.2">
      <c r="L68" s="58"/>
    </row>
    <row r="69" spans="12:12" ht="12.75" x14ac:dyDescent="0.2">
      <c r="L69" s="58"/>
    </row>
    <row r="70" spans="12:12" ht="12.75" x14ac:dyDescent="0.2">
      <c r="L70" s="58"/>
    </row>
    <row r="71" spans="12:12" ht="12.75" x14ac:dyDescent="0.2">
      <c r="L71" s="58"/>
    </row>
    <row r="72" spans="12:12" ht="12.75" x14ac:dyDescent="0.2">
      <c r="L72" s="58"/>
    </row>
    <row r="73" spans="12:12" ht="12.75" x14ac:dyDescent="0.2">
      <c r="L73" s="58"/>
    </row>
    <row r="74" spans="12:12" ht="12.75" x14ac:dyDescent="0.2">
      <c r="L74" s="58"/>
    </row>
    <row r="75" spans="12:12" ht="12.75" x14ac:dyDescent="0.2">
      <c r="L75" s="58"/>
    </row>
    <row r="76" spans="12:12" ht="12.75" x14ac:dyDescent="0.2">
      <c r="L76" s="58"/>
    </row>
    <row r="77" spans="12:12" ht="12.75" x14ac:dyDescent="0.2">
      <c r="L77" s="58"/>
    </row>
    <row r="78" spans="12:12" ht="12.75" x14ac:dyDescent="0.2">
      <c r="L78" s="58"/>
    </row>
    <row r="79" spans="12:12" ht="12.75" x14ac:dyDescent="0.2">
      <c r="L79" s="58"/>
    </row>
    <row r="80" spans="12:12" ht="12.75" x14ac:dyDescent="0.2">
      <c r="L80" s="58"/>
    </row>
    <row r="81" spans="12:12" ht="12.75" x14ac:dyDescent="0.2">
      <c r="L81" s="58"/>
    </row>
    <row r="82" spans="12:12" ht="12.75" x14ac:dyDescent="0.2">
      <c r="L82" s="58"/>
    </row>
    <row r="83" spans="12:12" ht="12.75" x14ac:dyDescent="0.2">
      <c r="L83" s="58"/>
    </row>
    <row r="84" spans="12:12" ht="12.75" x14ac:dyDescent="0.2">
      <c r="L84" s="58"/>
    </row>
    <row r="85" spans="12:12" ht="12.75" x14ac:dyDescent="0.2">
      <c r="L85" s="58"/>
    </row>
    <row r="86" spans="12:12" ht="12.75" x14ac:dyDescent="0.2">
      <c r="L86" s="58"/>
    </row>
    <row r="87" spans="12:12" ht="12.75" x14ac:dyDescent="0.2">
      <c r="L87" s="58"/>
    </row>
    <row r="88" spans="12:12" ht="12.75" x14ac:dyDescent="0.2">
      <c r="L88" s="58"/>
    </row>
    <row r="89" spans="12:12" ht="12.75" x14ac:dyDescent="0.2">
      <c r="L89" s="58"/>
    </row>
    <row r="90" spans="12:12" ht="12.75" x14ac:dyDescent="0.2">
      <c r="L90" s="58"/>
    </row>
    <row r="91" spans="12:12" ht="12.75" x14ac:dyDescent="0.2">
      <c r="L91" s="58"/>
    </row>
    <row r="92" spans="12:12" ht="12.75" x14ac:dyDescent="0.2">
      <c r="L92" s="58"/>
    </row>
    <row r="93" spans="12:12" ht="12.75" x14ac:dyDescent="0.2">
      <c r="L93" s="58"/>
    </row>
    <row r="94" spans="12:12" ht="12.75" x14ac:dyDescent="0.2">
      <c r="L94" s="58"/>
    </row>
    <row r="95" spans="12:12" ht="12.75" x14ac:dyDescent="0.2">
      <c r="L95" s="58"/>
    </row>
    <row r="96" spans="12:12" ht="12.75" x14ac:dyDescent="0.2">
      <c r="L96" s="58"/>
    </row>
    <row r="97" spans="12:12" ht="12.75" x14ac:dyDescent="0.2">
      <c r="L97" s="58"/>
    </row>
    <row r="98" spans="12:12" ht="12.75" x14ac:dyDescent="0.2">
      <c r="L98" s="58"/>
    </row>
    <row r="99" spans="12:12" ht="12.75" x14ac:dyDescent="0.2">
      <c r="L99" s="58"/>
    </row>
    <row r="100" spans="12:12" ht="12.75" x14ac:dyDescent="0.2">
      <c r="L100" s="58"/>
    </row>
    <row r="101" spans="12:12" ht="12.75" x14ac:dyDescent="0.2">
      <c r="L101" s="58"/>
    </row>
    <row r="102" spans="12:12" ht="12.75" x14ac:dyDescent="0.2">
      <c r="L102" s="58"/>
    </row>
    <row r="103" spans="12:12" ht="12.75" x14ac:dyDescent="0.2">
      <c r="L103" s="58"/>
    </row>
    <row r="104" spans="12:12" ht="12.75" x14ac:dyDescent="0.2">
      <c r="L104" s="58"/>
    </row>
    <row r="105" spans="12:12" ht="12.75" x14ac:dyDescent="0.2">
      <c r="L105" s="58"/>
    </row>
    <row r="106" spans="12:12" ht="12.75" x14ac:dyDescent="0.2">
      <c r="L106" s="58"/>
    </row>
    <row r="107" spans="12:12" ht="12.75" x14ac:dyDescent="0.2">
      <c r="L107" s="58"/>
    </row>
    <row r="108" spans="12:12" ht="12.75" x14ac:dyDescent="0.2">
      <c r="L108" s="58"/>
    </row>
    <row r="109" spans="12:12" ht="12.75" x14ac:dyDescent="0.2">
      <c r="L109" s="58"/>
    </row>
    <row r="110" spans="12:12" ht="12.75" x14ac:dyDescent="0.2">
      <c r="L110" s="58"/>
    </row>
    <row r="111" spans="12:12" ht="12.75" x14ac:dyDescent="0.2">
      <c r="L111" s="58"/>
    </row>
    <row r="112" spans="12:12" ht="12.75" x14ac:dyDescent="0.2">
      <c r="L112" s="58"/>
    </row>
    <row r="113" spans="12:12" ht="12.75" x14ac:dyDescent="0.2">
      <c r="L113" s="58"/>
    </row>
    <row r="114" spans="12:12" ht="12.75" x14ac:dyDescent="0.2">
      <c r="L114" s="58"/>
    </row>
    <row r="115" spans="12:12" ht="12.75" x14ac:dyDescent="0.2">
      <c r="L115" s="58"/>
    </row>
    <row r="116" spans="12:12" ht="12.75" x14ac:dyDescent="0.2">
      <c r="L116" s="58"/>
    </row>
    <row r="117" spans="12:12" ht="12.75" x14ac:dyDescent="0.2">
      <c r="L117" s="58"/>
    </row>
    <row r="118" spans="12:12" ht="12.75" x14ac:dyDescent="0.2">
      <c r="L118" s="58"/>
    </row>
    <row r="119" spans="12:12" ht="12.75" x14ac:dyDescent="0.2">
      <c r="L119" s="58"/>
    </row>
    <row r="120" spans="12:12" ht="12.75" x14ac:dyDescent="0.2">
      <c r="L120" s="58"/>
    </row>
    <row r="121" spans="12:12" ht="12.75" x14ac:dyDescent="0.2">
      <c r="L121" s="58"/>
    </row>
    <row r="122" spans="12:12" ht="12.75" x14ac:dyDescent="0.2">
      <c r="L122" s="58"/>
    </row>
    <row r="123" spans="12:12" ht="12.75" x14ac:dyDescent="0.2">
      <c r="L123" s="58"/>
    </row>
    <row r="124" spans="12:12" ht="12.75" x14ac:dyDescent="0.2">
      <c r="L124" s="58"/>
    </row>
    <row r="125" spans="12:12" ht="12.75" x14ac:dyDescent="0.2">
      <c r="L125" s="58"/>
    </row>
    <row r="126" spans="12:12" ht="12.75" x14ac:dyDescent="0.2">
      <c r="L126" s="58"/>
    </row>
    <row r="127" spans="12:12" ht="12.75" x14ac:dyDescent="0.2">
      <c r="L127" s="58"/>
    </row>
    <row r="128" spans="12:12" ht="12.75" x14ac:dyDescent="0.2">
      <c r="L128" s="58"/>
    </row>
    <row r="129" spans="12:12" ht="12.75" x14ac:dyDescent="0.2">
      <c r="L129" s="58"/>
    </row>
    <row r="130" spans="12:12" ht="12.75" x14ac:dyDescent="0.2">
      <c r="L130" s="58"/>
    </row>
    <row r="131" spans="12:12" ht="12.75" x14ac:dyDescent="0.2">
      <c r="L131" s="58"/>
    </row>
    <row r="132" spans="12:12" ht="12.75" x14ac:dyDescent="0.2">
      <c r="L132" s="58"/>
    </row>
    <row r="133" spans="12:12" ht="12.75" x14ac:dyDescent="0.2">
      <c r="L133" s="58"/>
    </row>
    <row r="134" spans="12:12" ht="12.75" x14ac:dyDescent="0.2">
      <c r="L134" s="58"/>
    </row>
    <row r="135" spans="12:12" ht="12.75" x14ac:dyDescent="0.2">
      <c r="L135" s="58"/>
    </row>
    <row r="136" spans="12:12" ht="12.75" x14ac:dyDescent="0.2">
      <c r="L136" s="58"/>
    </row>
    <row r="137" spans="12:12" ht="12.75" x14ac:dyDescent="0.2">
      <c r="L137" s="58"/>
    </row>
    <row r="138" spans="12:12" ht="12.75" x14ac:dyDescent="0.2">
      <c r="L138" s="58"/>
    </row>
    <row r="139" spans="12:12" ht="12.75" x14ac:dyDescent="0.2">
      <c r="L139" s="58"/>
    </row>
    <row r="140" spans="12:12" ht="12.75" x14ac:dyDescent="0.2">
      <c r="L140" s="58"/>
    </row>
    <row r="141" spans="12:12" ht="12.75" x14ac:dyDescent="0.2">
      <c r="L141" s="58"/>
    </row>
    <row r="142" spans="12:12" ht="12.75" x14ac:dyDescent="0.2">
      <c r="L142" s="58"/>
    </row>
    <row r="143" spans="12:12" ht="12.75" x14ac:dyDescent="0.2">
      <c r="L143" s="58"/>
    </row>
    <row r="144" spans="12:12" ht="12.75" x14ac:dyDescent="0.2">
      <c r="L144" s="58"/>
    </row>
    <row r="145" spans="12:12" ht="12.75" x14ac:dyDescent="0.2">
      <c r="L145" s="58"/>
    </row>
    <row r="146" spans="12:12" ht="12.75" x14ac:dyDescent="0.2">
      <c r="L146" s="58"/>
    </row>
    <row r="147" spans="12:12" ht="12.75" x14ac:dyDescent="0.2">
      <c r="L147" s="58"/>
    </row>
    <row r="148" spans="12:12" ht="12.75" x14ac:dyDescent="0.2">
      <c r="L148" s="58"/>
    </row>
    <row r="149" spans="12:12" ht="12.75" x14ac:dyDescent="0.2">
      <c r="L149" s="58"/>
    </row>
    <row r="150" spans="12:12" ht="12.75" x14ac:dyDescent="0.2">
      <c r="L150" s="58"/>
    </row>
    <row r="151" spans="12:12" ht="12.75" x14ac:dyDescent="0.2">
      <c r="L151" s="58"/>
    </row>
    <row r="152" spans="12:12" ht="12.75" x14ac:dyDescent="0.2">
      <c r="L152" s="58"/>
    </row>
    <row r="153" spans="12:12" ht="12.75" x14ac:dyDescent="0.2">
      <c r="L153" s="58"/>
    </row>
    <row r="154" spans="12:12" ht="12.75" x14ac:dyDescent="0.2">
      <c r="L154" s="58"/>
    </row>
    <row r="155" spans="12:12" ht="12.75" x14ac:dyDescent="0.2">
      <c r="L155" s="58"/>
    </row>
    <row r="156" spans="12:12" ht="12.75" x14ac:dyDescent="0.2">
      <c r="L156" s="58"/>
    </row>
    <row r="157" spans="12:12" ht="12.75" x14ac:dyDescent="0.2">
      <c r="L157" s="58"/>
    </row>
    <row r="158" spans="12:12" ht="12.75" x14ac:dyDescent="0.2">
      <c r="L158" s="58"/>
    </row>
    <row r="159" spans="12:12" ht="12.75" x14ac:dyDescent="0.2">
      <c r="L159" s="58"/>
    </row>
    <row r="160" spans="12:12" ht="12.75" x14ac:dyDescent="0.2">
      <c r="L160" s="58"/>
    </row>
    <row r="161" spans="12:12" ht="12.75" x14ac:dyDescent="0.2">
      <c r="L161" s="58"/>
    </row>
    <row r="162" spans="12:12" ht="12.75" x14ac:dyDescent="0.2">
      <c r="L162" s="58"/>
    </row>
    <row r="163" spans="12:12" ht="12.75" x14ac:dyDescent="0.2">
      <c r="L163" s="58"/>
    </row>
    <row r="164" spans="12:12" ht="12.75" x14ac:dyDescent="0.2">
      <c r="L164" s="58"/>
    </row>
    <row r="165" spans="12:12" ht="12.75" x14ac:dyDescent="0.2">
      <c r="L165" s="58"/>
    </row>
    <row r="166" spans="12:12" ht="12.75" x14ac:dyDescent="0.2">
      <c r="L166" s="58"/>
    </row>
    <row r="167" spans="12:12" ht="12.75" x14ac:dyDescent="0.2">
      <c r="L167" s="58"/>
    </row>
    <row r="168" spans="12:12" ht="12.75" x14ac:dyDescent="0.2">
      <c r="L168" s="58"/>
    </row>
    <row r="169" spans="12:12" ht="12.75" x14ac:dyDescent="0.2">
      <c r="L169" s="58"/>
    </row>
    <row r="170" spans="12:12" ht="12.75" x14ac:dyDescent="0.2">
      <c r="L170" s="58"/>
    </row>
    <row r="171" spans="12:12" ht="12.75" x14ac:dyDescent="0.2">
      <c r="L171" s="58"/>
    </row>
    <row r="172" spans="12:12" ht="12.75" x14ac:dyDescent="0.2">
      <c r="L172" s="58"/>
    </row>
    <row r="173" spans="12:12" ht="12.75" x14ac:dyDescent="0.2">
      <c r="L173" s="58"/>
    </row>
    <row r="174" spans="12:12" ht="12.75" x14ac:dyDescent="0.2">
      <c r="L174" s="58"/>
    </row>
    <row r="175" spans="12:12" ht="12.75" x14ac:dyDescent="0.2">
      <c r="L175" s="58"/>
    </row>
    <row r="176" spans="12:12" ht="12.75" x14ac:dyDescent="0.2">
      <c r="L176" s="58"/>
    </row>
    <row r="177" spans="12:12" ht="12.75" x14ac:dyDescent="0.2">
      <c r="L177" s="58"/>
    </row>
    <row r="178" spans="12:12" ht="12.75" x14ac:dyDescent="0.2">
      <c r="L178" s="58"/>
    </row>
    <row r="179" spans="12:12" ht="12.75" x14ac:dyDescent="0.2">
      <c r="L179" s="58"/>
    </row>
    <row r="180" spans="12:12" ht="12.75" x14ac:dyDescent="0.2">
      <c r="L180" s="58"/>
    </row>
    <row r="181" spans="12:12" ht="12.75" x14ac:dyDescent="0.2">
      <c r="L181" s="58"/>
    </row>
    <row r="182" spans="12:12" ht="12.75" x14ac:dyDescent="0.2">
      <c r="L182" s="58"/>
    </row>
    <row r="183" spans="12:12" ht="12.75" x14ac:dyDescent="0.2">
      <c r="L183" s="58"/>
    </row>
    <row r="184" spans="12:12" ht="12.75" x14ac:dyDescent="0.2">
      <c r="L184" s="58"/>
    </row>
    <row r="185" spans="12:12" ht="12.75" x14ac:dyDescent="0.2">
      <c r="L185" s="58"/>
    </row>
    <row r="186" spans="12:12" ht="12.75" x14ac:dyDescent="0.2">
      <c r="L186" s="58"/>
    </row>
    <row r="187" spans="12:12" ht="12.75" x14ac:dyDescent="0.2">
      <c r="L187" s="58"/>
    </row>
    <row r="188" spans="12:12" ht="12.75" x14ac:dyDescent="0.2">
      <c r="L188" s="58"/>
    </row>
    <row r="189" spans="12:12" ht="12.75" x14ac:dyDescent="0.2">
      <c r="L189" s="58"/>
    </row>
    <row r="190" spans="12:12" ht="12.75" x14ac:dyDescent="0.2">
      <c r="L190" s="58"/>
    </row>
    <row r="191" spans="12:12" ht="12.75" x14ac:dyDescent="0.2">
      <c r="L191" s="58"/>
    </row>
    <row r="192" spans="12:12" ht="12.75" x14ac:dyDescent="0.2">
      <c r="L192" s="58"/>
    </row>
    <row r="193" spans="12:12" ht="12.75" x14ac:dyDescent="0.2">
      <c r="L193" s="58"/>
    </row>
    <row r="194" spans="12:12" ht="12.75" x14ac:dyDescent="0.2">
      <c r="L194" s="58"/>
    </row>
    <row r="195" spans="12:12" ht="12.75" x14ac:dyDescent="0.2">
      <c r="L195" s="58"/>
    </row>
    <row r="196" spans="12:12" ht="12.75" x14ac:dyDescent="0.2">
      <c r="L196" s="58"/>
    </row>
    <row r="197" spans="12:12" ht="12.75" x14ac:dyDescent="0.2">
      <c r="L197" s="58"/>
    </row>
    <row r="198" spans="12:12" ht="12.75" x14ac:dyDescent="0.2">
      <c r="L198" s="58"/>
    </row>
    <row r="199" spans="12:12" ht="12.75" x14ac:dyDescent="0.2">
      <c r="L199" s="58"/>
    </row>
    <row r="200" spans="12:12" ht="12.75" x14ac:dyDescent="0.2">
      <c r="L200" s="58"/>
    </row>
    <row r="201" spans="12:12" ht="12.75" x14ac:dyDescent="0.2">
      <c r="L201" s="58"/>
    </row>
    <row r="202" spans="12:12" ht="12.75" x14ac:dyDescent="0.2">
      <c r="L202" s="58"/>
    </row>
    <row r="203" spans="12:12" ht="12.75" x14ac:dyDescent="0.2">
      <c r="L203" s="58"/>
    </row>
    <row r="204" spans="12:12" ht="12.75" x14ac:dyDescent="0.2">
      <c r="L204" s="58"/>
    </row>
    <row r="205" spans="12:12" ht="12.75" x14ac:dyDescent="0.2">
      <c r="L205" s="58"/>
    </row>
    <row r="206" spans="12:12" ht="12.75" x14ac:dyDescent="0.2">
      <c r="L206" s="58"/>
    </row>
    <row r="207" spans="12:12" ht="12.75" x14ac:dyDescent="0.2">
      <c r="L207" s="58"/>
    </row>
    <row r="208" spans="12:12" ht="12.75" x14ac:dyDescent="0.2">
      <c r="L208" s="58"/>
    </row>
    <row r="209" spans="12:12" ht="12.75" x14ac:dyDescent="0.2">
      <c r="L209" s="58"/>
    </row>
    <row r="210" spans="12:12" ht="12.75" x14ac:dyDescent="0.2">
      <c r="L210" s="58"/>
    </row>
    <row r="211" spans="12:12" ht="12.75" x14ac:dyDescent="0.2">
      <c r="L211" s="58"/>
    </row>
    <row r="212" spans="12:12" ht="12.75" x14ac:dyDescent="0.2">
      <c r="L212" s="58"/>
    </row>
    <row r="213" spans="12:12" ht="12.75" x14ac:dyDescent="0.2">
      <c r="L213" s="58"/>
    </row>
    <row r="214" spans="12:12" ht="12.75" x14ac:dyDescent="0.2">
      <c r="L214" s="58"/>
    </row>
    <row r="215" spans="12:12" ht="12.75" x14ac:dyDescent="0.2">
      <c r="L215" s="58"/>
    </row>
    <row r="216" spans="12:12" ht="12.75" x14ac:dyDescent="0.2">
      <c r="L216" s="58"/>
    </row>
    <row r="217" spans="12:12" ht="12.75" x14ac:dyDescent="0.2">
      <c r="L217" s="58"/>
    </row>
    <row r="218" spans="12:12" ht="12.75" x14ac:dyDescent="0.2">
      <c r="L218" s="58"/>
    </row>
    <row r="219" spans="12:12" ht="12.75" x14ac:dyDescent="0.2">
      <c r="L219" s="58"/>
    </row>
    <row r="220" spans="12:12" ht="12.75" x14ac:dyDescent="0.2">
      <c r="L220" s="58"/>
    </row>
    <row r="221" spans="12:12" ht="12.75" x14ac:dyDescent="0.2">
      <c r="L221" s="58"/>
    </row>
    <row r="222" spans="12:12" ht="12.75" x14ac:dyDescent="0.2">
      <c r="L222" s="58"/>
    </row>
    <row r="223" spans="12:12" ht="12.75" x14ac:dyDescent="0.2">
      <c r="L223" s="58"/>
    </row>
    <row r="224" spans="12:12" ht="12.75" x14ac:dyDescent="0.2">
      <c r="L224" s="58"/>
    </row>
    <row r="225" spans="12:12" ht="12.75" x14ac:dyDescent="0.2">
      <c r="L225" s="58"/>
    </row>
    <row r="226" spans="12:12" ht="12.75" x14ac:dyDescent="0.2">
      <c r="L226" s="58"/>
    </row>
    <row r="227" spans="12:12" ht="12.75" x14ac:dyDescent="0.2">
      <c r="L227" s="58"/>
    </row>
    <row r="228" spans="12:12" ht="12.75" x14ac:dyDescent="0.2">
      <c r="L228" s="58"/>
    </row>
    <row r="229" spans="12:12" ht="12.75" x14ac:dyDescent="0.2">
      <c r="L229" s="58"/>
    </row>
    <row r="230" spans="12:12" ht="12.75" x14ac:dyDescent="0.2">
      <c r="L230" s="58"/>
    </row>
    <row r="231" spans="12:12" ht="12.75" x14ac:dyDescent="0.2">
      <c r="L231" s="58"/>
    </row>
    <row r="232" spans="12:12" ht="12.75" x14ac:dyDescent="0.2">
      <c r="L232" s="58"/>
    </row>
    <row r="233" spans="12:12" ht="12.75" x14ac:dyDescent="0.2">
      <c r="L233" s="58"/>
    </row>
    <row r="234" spans="12:12" ht="12.75" x14ac:dyDescent="0.2">
      <c r="L234" s="58"/>
    </row>
    <row r="235" spans="12:12" ht="12.75" x14ac:dyDescent="0.2">
      <c r="L235" s="58"/>
    </row>
    <row r="236" spans="12:12" ht="12.75" x14ac:dyDescent="0.2">
      <c r="L236" s="58"/>
    </row>
    <row r="237" spans="12:12" ht="12.75" x14ac:dyDescent="0.2">
      <c r="L237" s="58"/>
    </row>
    <row r="238" spans="12:12" ht="12.75" x14ac:dyDescent="0.2">
      <c r="L238" s="58"/>
    </row>
    <row r="239" spans="12:12" ht="12.75" x14ac:dyDescent="0.2">
      <c r="L239" s="58"/>
    </row>
    <row r="240" spans="12:12" ht="12.75" x14ac:dyDescent="0.2">
      <c r="L240" s="58"/>
    </row>
    <row r="241" spans="12:12" ht="12.75" x14ac:dyDescent="0.2">
      <c r="L241" s="58"/>
    </row>
    <row r="242" spans="12:12" ht="12.75" x14ac:dyDescent="0.2">
      <c r="L242" s="58"/>
    </row>
    <row r="243" spans="12:12" ht="12.75" x14ac:dyDescent="0.2">
      <c r="L243" s="58"/>
    </row>
    <row r="244" spans="12:12" ht="12.75" x14ac:dyDescent="0.2">
      <c r="L244" s="58"/>
    </row>
    <row r="245" spans="12:12" ht="12.75" x14ac:dyDescent="0.2">
      <c r="L245" s="58"/>
    </row>
    <row r="246" spans="12:12" ht="12.75" x14ac:dyDescent="0.2">
      <c r="L246" s="58"/>
    </row>
    <row r="247" spans="12:12" ht="12.75" x14ac:dyDescent="0.2">
      <c r="L247" s="58"/>
    </row>
    <row r="248" spans="12:12" ht="12.75" x14ac:dyDescent="0.2">
      <c r="L248" s="58"/>
    </row>
    <row r="249" spans="12:12" ht="12.75" x14ac:dyDescent="0.2">
      <c r="L249" s="58"/>
    </row>
    <row r="250" spans="12:12" ht="12.75" x14ac:dyDescent="0.2">
      <c r="L250" s="58"/>
    </row>
    <row r="251" spans="12:12" ht="12.75" x14ac:dyDescent="0.2">
      <c r="L251" s="58"/>
    </row>
    <row r="252" spans="12:12" ht="12.75" x14ac:dyDescent="0.2">
      <c r="L252" s="58"/>
    </row>
    <row r="253" spans="12:12" ht="12.75" x14ac:dyDescent="0.2">
      <c r="L253" s="58"/>
    </row>
    <row r="254" spans="12:12" ht="12.75" x14ac:dyDescent="0.2">
      <c r="L254" s="58"/>
    </row>
    <row r="255" spans="12:12" ht="12.75" x14ac:dyDescent="0.2">
      <c r="L255" s="58"/>
    </row>
    <row r="256" spans="12:12" ht="12.75" x14ac:dyDescent="0.2">
      <c r="L256" s="58"/>
    </row>
    <row r="257" spans="12:12" ht="12.75" x14ac:dyDescent="0.2">
      <c r="L257" s="58"/>
    </row>
    <row r="258" spans="12:12" ht="12.75" x14ac:dyDescent="0.2">
      <c r="L258" s="58"/>
    </row>
    <row r="259" spans="12:12" ht="12.75" x14ac:dyDescent="0.2">
      <c r="L259" s="58"/>
    </row>
    <row r="260" spans="12:12" ht="12.75" x14ac:dyDescent="0.2">
      <c r="L260" s="58"/>
    </row>
    <row r="261" spans="12:12" ht="12.75" x14ac:dyDescent="0.2">
      <c r="L261" s="58"/>
    </row>
    <row r="262" spans="12:12" ht="12.75" x14ac:dyDescent="0.2">
      <c r="L262" s="58"/>
    </row>
    <row r="263" spans="12:12" ht="12.75" x14ac:dyDescent="0.2">
      <c r="L263" s="58"/>
    </row>
    <row r="264" spans="12:12" ht="12.75" x14ac:dyDescent="0.2">
      <c r="L264" s="58"/>
    </row>
    <row r="265" spans="12:12" ht="12.75" x14ac:dyDescent="0.2">
      <c r="L265" s="58"/>
    </row>
    <row r="266" spans="12:12" ht="12.75" x14ac:dyDescent="0.2">
      <c r="L266" s="58"/>
    </row>
    <row r="267" spans="12:12" ht="12.75" x14ac:dyDescent="0.2">
      <c r="L267" s="58"/>
    </row>
    <row r="268" spans="12:12" ht="12.75" x14ac:dyDescent="0.2">
      <c r="L268" s="58"/>
    </row>
    <row r="269" spans="12:12" ht="12.75" x14ac:dyDescent="0.2">
      <c r="L269" s="58"/>
    </row>
    <row r="270" spans="12:12" ht="12.75" x14ac:dyDescent="0.2">
      <c r="L270" s="58"/>
    </row>
    <row r="271" spans="12:12" ht="12.75" x14ac:dyDescent="0.2">
      <c r="L271" s="58"/>
    </row>
    <row r="272" spans="12:12" ht="12.75" x14ac:dyDescent="0.2">
      <c r="L272" s="58"/>
    </row>
    <row r="273" spans="12:12" ht="12.75" x14ac:dyDescent="0.2">
      <c r="L273" s="58"/>
    </row>
    <row r="274" spans="12:12" ht="12.75" x14ac:dyDescent="0.2">
      <c r="L274" s="58"/>
    </row>
    <row r="275" spans="12:12" ht="12.75" x14ac:dyDescent="0.2">
      <c r="L275" s="58"/>
    </row>
    <row r="276" spans="12:12" ht="12.75" x14ac:dyDescent="0.2">
      <c r="L276" s="58"/>
    </row>
    <row r="277" spans="12:12" ht="12.75" x14ac:dyDescent="0.2">
      <c r="L277" s="58"/>
    </row>
    <row r="278" spans="12:12" ht="12.75" x14ac:dyDescent="0.2">
      <c r="L278" s="58"/>
    </row>
    <row r="279" spans="12:12" ht="12.75" x14ac:dyDescent="0.2">
      <c r="L279" s="58"/>
    </row>
    <row r="280" spans="12:12" ht="12.75" x14ac:dyDescent="0.2">
      <c r="L280" s="58"/>
    </row>
    <row r="281" spans="12:12" ht="12.75" x14ac:dyDescent="0.2">
      <c r="L281" s="58"/>
    </row>
    <row r="282" spans="12:12" ht="12.75" x14ac:dyDescent="0.2">
      <c r="L282" s="58"/>
    </row>
    <row r="283" spans="12:12" ht="12.75" x14ac:dyDescent="0.2">
      <c r="L283" s="58"/>
    </row>
    <row r="284" spans="12:12" ht="12.75" x14ac:dyDescent="0.2">
      <c r="L284" s="58"/>
    </row>
    <row r="285" spans="12:12" ht="12.75" x14ac:dyDescent="0.2">
      <c r="L285" s="58"/>
    </row>
    <row r="286" spans="12:12" ht="12.75" x14ac:dyDescent="0.2">
      <c r="L286" s="58"/>
    </row>
    <row r="287" spans="12:12" ht="12.75" x14ac:dyDescent="0.2">
      <c r="L287" s="58"/>
    </row>
    <row r="288" spans="12:12" ht="12.75" x14ac:dyDescent="0.2">
      <c r="L288" s="58"/>
    </row>
    <row r="289" spans="12:12" ht="12.75" x14ac:dyDescent="0.2">
      <c r="L289" s="58"/>
    </row>
    <row r="290" spans="12:12" ht="12.75" x14ac:dyDescent="0.2">
      <c r="L290" s="58"/>
    </row>
    <row r="291" spans="12:12" ht="12.75" x14ac:dyDescent="0.2">
      <c r="L291" s="58"/>
    </row>
    <row r="292" spans="12:12" ht="12.75" x14ac:dyDescent="0.2">
      <c r="L292" s="58"/>
    </row>
    <row r="293" spans="12:12" ht="12.75" x14ac:dyDescent="0.2">
      <c r="L293" s="58"/>
    </row>
    <row r="294" spans="12:12" ht="12.75" x14ac:dyDescent="0.2">
      <c r="L294" s="58"/>
    </row>
    <row r="295" spans="12:12" ht="12.75" x14ac:dyDescent="0.2">
      <c r="L295" s="58"/>
    </row>
    <row r="296" spans="12:12" ht="12.75" x14ac:dyDescent="0.2">
      <c r="L296" s="58"/>
    </row>
    <row r="297" spans="12:12" ht="12.75" x14ac:dyDescent="0.2">
      <c r="L297" s="58"/>
    </row>
    <row r="298" spans="12:12" ht="12.75" x14ac:dyDescent="0.2">
      <c r="L298" s="58"/>
    </row>
    <row r="299" spans="12:12" ht="12.75" x14ac:dyDescent="0.2">
      <c r="L299" s="58"/>
    </row>
    <row r="300" spans="12:12" ht="12.75" x14ac:dyDescent="0.2">
      <c r="L300" s="58"/>
    </row>
    <row r="301" spans="12:12" ht="12.75" x14ac:dyDescent="0.2">
      <c r="L301" s="58"/>
    </row>
    <row r="302" spans="12:12" ht="12.75" x14ac:dyDescent="0.2">
      <c r="L302" s="58"/>
    </row>
    <row r="303" spans="12:12" ht="12.75" x14ac:dyDescent="0.2">
      <c r="L303" s="58"/>
    </row>
    <row r="304" spans="12:12" ht="12.75" x14ac:dyDescent="0.2">
      <c r="L304" s="58"/>
    </row>
    <row r="305" spans="12:12" ht="12.75" x14ac:dyDescent="0.2">
      <c r="L305" s="58"/>
    </row>
    <row r="306" spans="12:12" ht="12.75" x14ac:dyDescent="0.2">
      <c r="L306" s="58"/>
    </row>
    <row r="307" spans="12:12" ht="12.75" x14ac:dyDescent="0.2">
      <c r="L307" s="58"/>
    </row>
    <row r="308" spans="12:12" ht="12.75" x14ac:dyDescent="0.2">
      <c r="L308" s="58"/>
    </row>
    <row r="309" spans="12:12" ht="12.75" x14ac:dyDescent="0.2">
      <c r="L309" s="58"/>
    </row>
    <row r="310" spans="12:12" ht="12.75" x14ac:dyDescent="0.2">
      <c r="L310" s="58"/>
    </row>
    <row r="311" spans="12:12" ht="12.75" x14ac:dyDescent="0.2">
      <c r="L311" s="58"/>
    </row>
    <row r="312" spans="12:12" ht="12.75" x14ac:dyDescent="0.2">
      <c r="L312" s="58"/>
    </row>
    <row r="313" spans="12:12" ht="12.75" x14ac:dyDescent="0.2">
      <c r="L313" s="58"/>
    </row>
    <row r="314" spans="12:12" ht="12.75" x14ac:dyDescent="0.2">
      <c r="L314" s="58"/>
    </row>
    <row r="315" spans="12:12" ht="12.75" x14ac:dyDescent="0.2">
      <c r="L315" s="58"/>
    </row>
    <row r="316" spans="12:12" ht="12.75" x14ac:dyDescent="0.2">
      <c r="L316" s="58"/>
    </row>
    <row r="317" spans="12:12" ht="12.75" x14ac:dyDescent="0.2">
      <c r="L317" s="58"/>
    </row>
    <row r="318" spans="12:12" ht="12.75" x14ac:dyDescent="0.2">
      <c r="L318" s="58"/>
    </row>
    <row r="319" spans="12:12" ht="12.75" x14ac:dyDescent="0.2">
      <c r="L319" s="58"/>
    </row>
    <row r="320" spans="12:12" ht="12.75" x14ac:dyDescent="0.2">
      <c r="L320" s="58"/>
    </row>
    <row r="321" spans="12:12" ht="12.75" x14ac:dyDescent="0.2">
      <c r="L321" s="58"/>
    </row>
    <row r="322" spans="12:12" ht="12.75" x14ac:dyDescent="0.2">
      <c r="L322" s="58"/>
    </row>
    <row r="323" spans="12:12" ht="12.75" x14ac:dyDescent="0.2">
      <c r="L323" s="58"/>
    </row>
    <row r="324" spans="12:12" ht="12.75" x14ac:dyDescent="0.2">
      <c r="L324" s="58"/>
    </row>
    <row r="325" spans="12:12" ht="12.75" x14ac:dyDescent="0.2">
      <c r="L325" s="58"/>
    </row>
    <row r="326" spans="12:12" ht="12.75" x14ac:dyDescent="0.2">
      <c r="L326" s="58"/>
    </row>
    <row r="327" spans="12:12" ht="12.75" x14ac:dyDescent="0.2">
      <c r="L327" s="58"/>
    </row>
    <row r="328" spans="12:12" ht="12.75" x14ac:dyDescent="0.2">
      <c r="L328" s="58"/>
    </row>
    <row r="329" spans="12:12" ht="12.75" x14ac:dyDescent="0.2">
      <c r="L329" s="58"/>
    </row>
    <row r="330" spans="12:12" ht="12.75" x14ac:dyDescent="0.2">
      <c r="L330" s="58"/>
    </row>
    <row r="331" spans="12:12" ht="12.75" x14ac:dyDescent="0.2">
      <c r="L331" s="58"/>
    </row>
    <row r="332" spans="12:12" ht="12.75" x14ac:dyDescent="0.2">
      <c r="L332" s="58"/>
    </row>
    <row r="333" spans="12:12" ht="12.75" x14ac:dyDescent="0.2">
      <c r="L333" s="58"/>
    </row>
    <row r="334" spans="12:12" ht="12.75" x14ac:dyDescent="0.2">
      <c r="L334" s="58"/>
    </row>
    <row r="335" spans="12:12" ht="12.75" x14ac:dyDescent="0.2">
      <c r="L335" s="58"/>
    </row>
    <row r="336" spans="12:12" ht="12.75" x14ac:dyDescent="0.2">
      <c r="L336" s="58"/>
    </row>
    <row r="337" spans="12:12" ht="12.75" x14ac:dyDescent="0.2">
      <c r="L337" s="58"/>
    </row>
    <row r="338" spans="12:12" ht="12.75" x14ac:dyDescent="0.2">
      <c r="L338" s="58"/>
    </row>
    <row r="339" spans="12:12" ht="12.75" x14ac:dyDescent="0.2">
      <c r="L339" s="58"/>
    </row>
    <row r="340" spans="12:12" ht="12.75" x14ac:dyDescent="0.2">
      <c r="L340" s="58"/>
    </row>
    <row r="341" spans="12:12" ht="12.75" x14ac:dyDescent="0.2">
      <c r="L341" s="58"/>
    </row>
    <row r="342" spans="12:12" ht="12.75" x14ac:dyDescent="0.2">
      <c r="L342" s="58"/>
    </row>
    <row r="343" spans="12:12" ht="12.75" x14ac:dyDescent="0.2">
      <c r="L343" s="58"/>
    </row>
    <row r="344" spans="12:12" ht="12.75" x14ac:dyDescent="0.2">
      <c r="L344" s="58"/>
    </row>
    <row r="345" spans="12:12" ht="12.75" x14ac:dyDescent="0.2">
      <c r="L345" s="58"/>
    </row>
    <row r="346" spans="12:12" ht="12.75" x14ac:dyDescent="0.2">
      <c r="L346" s="58"/>
    </row>
    <row r="347" spans="12:12" ht="12.75" x14ac:dyDescent="0.2">
      <c r="L347" s="58"/>
    </row>
    <row r="348" spans="12:12" ht="12.75" x14ac:dyDescent="0.2">
      <c r="L348" s="58"/>
    </row>
    <row r="349" spans="12:12" ht="12.75" x14ac:dyDescent="0.2">
      <c r="L349" s="58"/>
    </row>
    <row r="350" spans="12:12" ht="12.75" x14ac:dyDescent="0.2">
      <c r="L350" s="58"/>
    </row>
    <row r="351" spans="12:12" ht="12.75" x14ac:dyDescent="0.2">
      <c r="L351" s="58"/>
    </row>
    <row r="352" spans="12:12" ht="12.75" x14ac:dyDescent="0.2">
      <c r="L352" s="58"/>
    </row>
    <row r="353" spans="12:12" ht="12.75" x14ac:dyDescent="0.2">
      <c r="L353" s="58"/>
    </row>
    <row r="354" spans="12:12" ht="12.75" x14ac:dyDescent="0.2">
      <c r="L354" s="58"/>
    </row>
    <row r="355" spans="12:12" ht="12.75" x14ac:dyDescent="0.2">
      <c r="L355" s="58"/>
    </row>
    <row r="356" spans="12:12" ht="12.75" x14ac:dyDescent="0.2">
      <c r="L356" s="58"/>
    </row>
    <row r="357" spans="12:12" ht="12.75" x14ac:dyDescent="0.2">
      <c r="L357" s="58"/>
    </row>
    <row r="358" spans="12:12" ht="12.75" x14ac:dyDescent="0.2">
      <c r="L358" s="58"/>
    </row>
    <row r="359" spans="12:12" ht="12.75" x14ac:dyDescent="0.2">
      <c r="L359" s="58"/>
    </row>
    <row r="360" spans="12:12" ht="12.75" x14ac:dyDescent="0.2">
      <c r="L360" s="58"/>
    </row>
    <row r="361" spans="12:12" ht="12.75" x14ac:dyDescent="0.2">
      <c r="L361" s="58"/>
    </row>
    <row r="362" spans="12:12" ht="12.75" x14ac:dyDescent="0.2">
      <c r="L362" s="58"/>
    </row>
    <row r="363" spans="12:12" ht="12.75" x14ac:dyDescent="0.2">
      <c r="L363" s="58"/>
    </row>
    <row r="364" spans="12:12" ht="12.75" x14ac:dyDescent="0.2">
      <c r="L364" s="58"/>
    </row>
    <row r="365" spans="12:12" ht="12.75" x14ac:dyDescent="0.2">
      <c r="L365" s="58"/>
    </row>
    <row r="366" spans="12:12" ht="12.75" x14ac:dyDescent="0.2">
      <c r="L366" s="58"/>
    </row>
    <row r="367" spans="12:12" ht="12.75" x14ac:dyDescent="0.2">
      <c r="L367" s="58"/>
    </row>
    <row r="368" spans="12:12" ht="12.75" x14ac:dyDescent="0.2">
      <c r="L368" s="58"/>
    </row>
    <row r="369" spans="12:12" ht="12.75" x14ac:dyDescent="0.2">
      <c r="L369" s="58"/>
    </row>
    <row r="370" spans="12:12" ht="12.75" x14ac:dyDescent="0.2">
      <c r="L370" s="58"/>
    </row>
    <row r="371" spans="12:12" ht="12.75" x14ac:dyDescent="0.2">
      <c r="L371" s="58"/>
    </row>
    <row r="372" spans="12:12" ht="12.75" x14ac:dyDescent="0.2">
      <c r="L372" s="58"/>
    </row>
    <row r="373" spans="12:12" ht="12.75" x14ac:dyDescent="0.2">
      <c r="L373" s="58"/>
    </row>
    <row r="374" spans="12:12" ht="12.75" x14ac:dyDescent="0.2">
      <c r="L374" s="58"/>
    </row>
    <row r="375" spans="12:12" ht="12.75" x14ac:dyDescent="0.2">
      <c r="L375" s="58"/>
    </row>
    <row r="376" spans="12:12" ht="12.75" x14ac:dyDescent="0.2">
      <c r="L376" s="58"/>
    </row>
    <row r="377" spans="12:12" ht="12.75" x14ac:dyDescent="0.2">
      <c r="L377" s="58"/>
    </row>
    <row r="378" spans="12:12" ht="12.75" x14ac:dyDescent="0.2">
      <c r="L378" s="58"/>
    </row>
    <row r="379" spans="12:12" ht="12.75" x14ac:dyDescent="0.2">
      <c r="L379" s="58"/>
    </row>
    <row r="380" spans="12:12" ht="12.75" x14ac:dyDescent="0.2">
      <c r="L380" s="58"/>
    </row>
    <row r="381" spans="12:12" ht="12.75" x14ac:dyDescent="0.2">
      <c r="L381" s="58"/>
    </row>
    <row r="382" spans="12:12" ht="12.75" x14ac:dyDescent="0.2">
      <c r="L382" s="58"/>
    </row>
    <row r="383" spans="12:12" ht="12.75" x14ac:dyDescent="0.2">
      <c r="L383" s="58"/>
    </row>
    <row r="384" spans="12:12" ht="12.75" x14ac:dyDescent="0.2">
      <c r="L384" s="58"/>
    </row>
    <row r="385" spans="12:12" ht="12.75" x14ac:dyDescent="0.2">
      <c r="L385" s="58"/>
    </row>
    <row r="386" spans="12:12" ht="12.75" x14ac:dyDescent="0.2">
      <c r="L386" s="58"/>
    </row>
    <row r="387" spans="12:12" ht="12.75" x14ac:dyDescent="0.2">
      <c r="L387" s="58"/>
    </row>
    <row r="388" spans="12:12" ht="12.75" x14ac:dyDescent="0.2">
      <c r="L388" s="58"/>
    </row>
    <row r="389" spans="12:12" ht="12.75" x14ac:dyDescent="0.2">
      <c r="L389" s="58"/>
    </row>
    <row r="390" spans="12:12" ht="12.75" x14ac:dyDescent="0.2">
      <c r="L390" s="58"/>
    </row>
    <row r="391" spans="12:12" ht="12.75" x14ac:dyDescent="0.2">
      <c r="L391" s="58"/>
    </row>
    <row r="392" spans="12:12" ht="12.75" x14ac:dyDescent="0.2">
      <c r="L392" s="58"/>
    </row>
    <row r="393" spans="12:12" ht="12.75" x14ac:dyDescent="0.2">
      <c r="L393" s="58"/>
    </row>
    <row r="394" spans="12:12" ht="12.75" x14ac:dyDescent="0.2">
      <c r="L394" s="58"/>
    </row>
    <row r="395" spans="12:12" ht="12.75" x14ac:dyDescent="0.2">
      <c r="L395" s="58"/>
    </row>
    <row r="396" spans="12:12" ht="12.75" x14ac:dyDescent="0.2">
      <c r="L396" s="58"/>
    </row>
    <row r="397" spans="12:12" ht="12.75" x14ac:dyDescent="0.2">
      <c r="L397" s="58"/>
    </row>
    <row r="398" spans="12:12" ht="12.75" x14ac:dyDescent="0.2">
      <c r="L398" s="58"/>
    </row>
    <row r="399" spans="12:12" ht="12.75" x14ac:dyDescent="0.2">
      <c r="L399" s="58"/>
    </row>
    <row r="400" spans="12:12" ht="12.75" x14ac:dyDescent="0.2">
      <c r="L400" s="58"/>
    </row>
    <row r="401" spans="12:12" ht="12.75" x14ac:dyDescent="0.2">
      <c r="L401" s="58"/>
    </row>
    <row r="402" spans="12:12" ht="12.75" x14ac:dyDescent="0.2">
      <c r="L402" s="58"/>
    </row>
    <row r="403" spans="12:12" ht="12.75" x14ac:dyDescent="0.2">
      <c r="L403" s="58"/>
    </row>
    <row r="404" spans="12:12" ht="12.75" x14ac:dyDescent="0.2">
      <c r="L404" s="58"/>
    </row>
    <row r="405" spans="12:12" ht="12.75" x14ac:dyDescent="0.2">
      <c r="L405" s="58"/>
    </row>
    <row r="406" spans="12:12" ht="12.75" x14ac:dyDescent="0.2">
      <c r="L406" s="58"/>
    </row>
    <row r="407" spans="12:12" ht="12.75" x14ac:dyDescent="0.2">
      <c r="L407" s="58"/>
    </row>
    <row r="408" spans="12:12" ht="12.75" x14ac:dyDescent="0.2">
      <c r="L408" s="58"/>
    </row>
    <row r="409" spans="12:12" ht="12.75" x14ac:dyDescent="0.2">
      <c r="L409" s="58"/>
    </row>
    <row r="410" spans="12:12" ht="12.75" x14ac:dyDescent="0.2">
      <c r="L410" s="58"/>
    </row>
    <row r="411" spans="12:12" ht="12.75" x14ac:dyDescent="0.2">
      <c r="L411" s="58"/>
    </row>
    <row r="412" spans="12:12" ht="12.75" x14ac:dyDescent="0.2">
      <c r="L412" s="58"/>
    </row>
    <row r="413" spans="12:12" ht="12.75" x14ac:dyDescent="0.2">
      <c r="L413" s="58"/>
    </row>
    <row r="414" spans="12:12" ht="12.75" x14ac:dyDescent="0.2">
      <c r="L414" s="58"/>
    </row>
    <row r="415" spans="12:12" ht="12.75" x14ac:dyDescent="0.2">
      <c r="L415" s="58"/>
    </row>
    <row r="416" spans="12:12" ht="12.75" x14ac:dyDescent="0.2">
      <c r="L416" s="58"/>
    </row>
    <row r="417" spans="12:12" ht="12.75" x14ac:dyDescent="0.2">
      <c r="L417" s="58"/>
    </row>
    <row r="418" spans="12:12" ht="12.75" x14ac:dyDescent="0.2">
      <c r="L418" s="58"/>
    </row>
    <row r="419" spans="12:12" ht="12.75" x14ac:dyDescent="0.2">
      <c r="L419" s="58"/>
    </row>
    <row r="420" spans="12:12" ht="12.75" x14ac:dyDescent="0.2">
      <c r="L420" s="58"/>
    </row>
    <row r="421" spans="12:12" ht="12.75" x14ac:dyDescent="0.2">
      <c r="L421" s="58"/>
    </row>
    <row r="422" spans="12:12" ht="12.75" x14ac:dyDescent="0.2">
      <c r="L422" s="58"/>
    </row>
    <row r="423" spans="12:12" ht="12.75" x14ac:dyDescent="0.2">
      <c r="L423" s="58"/>
    </row>
    <row r="424" spans="12:12" ht="12.75" x14ac:dyDescent="0.2">
      <c r="L424" s="58"/>
    </row>
    <row r="425" spans="12:12" ht="12.75" x14ac:dyDescent="0.2">
      <c r="L425" s="58"/>
    </row>
    <row r="426" spans="12:12" ht="12.75" x14ac:dyDescent="0.2">
      <c r="L426" s="58"/>
    </row>
    <row r="427" spans="12:12" ht="12.75" x14ac:dyDescent="0.2">
      <c r="L427" s="58"/>
    </row>
    <row r="428" spans="12:12" ht="12.75" x14ac:dyDescent="0.2">
      <c r="L428" s="58"/>
    </row>
    <row r="429" spans="12:12" ht="12.75" x14ac:dyDescent="0.2">
      <c r="L429" s="58"/>
    </row>
    <row r="430" spans="12:12" ht="12.75" x14ac:dyDescent="0.2">
      <c r="L430" s="58"/>
    </row>
    <row r="431" spans="12:12" ht="12.75" x14ac:dyDescent="0.2">
      <c r="L431" s="58"/>
    </row>
    <row r="432" spans="12:12" ht="12.75" x14ac:dyDescent="0.2">
      <c r="L432" s="58"/>
    </row>
    <row r="433" spans="12:12" ht="12.75" x14ac:dyDescent="0.2">
      <c r="L433" s="58"/>
    </row>
    <row r="434" spans="12:12" ht="12.75" x14ac:dyDescent="0.2">
      <c r="L434" s="58"/>
    </row>
    <row r="435" spans="12:12" ht="12.75" x14ac:dyDescent="0.2">
      <c r="L435" s="58"/>
    </row>
    <row r="436" spans="12:12" ht="12.75" x14ac:dyDescent="0.2">
      <c r="L436" s="58"/>
    </row>
    <row r="437" spans="12:12" ht="12.75" x14ac:dyDescent="0.2">
      <c r="L437" s="58"/>
    </row>
    <row r="438" spans="12:12" ht="12.75" x14ac:dyDescent="0.2">
      <c r="L438" s="58"/>
    </row>
    <row r="439" spans="12:12" ht="12.75" x14ac:dyDescent="0.2">
      <c r="L439" s="58"/>
    </row>
    <row r="440" spans="12:12" ht="12.75" x14ac:dyDescent="0.2">
      <c r="L440" s="58"/>
    </row>
    <row r="441" spans="12:12" ht="12.75" x14ac:dyDescent="0.2">
      <c r="L441" s="58"/>
    </row>
    <row r="442" spans="12:12" ht="12.75" x14ac:dyDescent="0.2">
      <c r="L442" s="58"/>
    </row>
    <row r="443" spans="12:12" ht="12.75" x14ac:dyDescent="0.2">
      <c r="L443" s="58"/>
    </row>
    <row r="444" spans="12:12" ht="12.75" x14ac:dyDescent="0.2">
      <c r="L444" s="58"/>
    </row>
    <row r="445" spans="12:12" ht="12.75" x14ac:dyDescent="0.2">
      <c r="L445" s="58"/>
    </row>
    <row r="446" spans="12:12" ht="12.75" x14ac:dyDescent="0.2">
      <c r="L446" s="58"/>
    </row>
    <row r="447" spans="12:12" ht="12.75" x14ac:dyDescent="0.2">
      <c r="L447" s="58"/>
    </row>
    <row r="448" spans="12:12" ht="12.75" x14ac:dyDescent="0.2">
      <c r="L448" s="58"/>
    </row>
    <row r="449" spans="12:12" ht="12.75" x14ac:dyDescent="0.2">
      <c r="L449" s="58"/>
    </row>
    <row r="450" spans="12:12" ht="12.75" x14ac:dyDescent="0.2">
      <c r="L450" s="58"/>
    </row>
    <row r="451" spans="12:12" ht="12.75" x14ac:dyDescent="0.2">
      <c r="L451" s="58"/>
    </row>
    <row r="452" spans="12:12" ht="12.75" x14ac:dyDescent="0.2">
      <c r="L452" s="58"/>
    </row>
    <row r="453" spans="12:12" ht="12.75" x14ac:dyDescent="0.2">
      <c r="L453" s="58"/>
    </row>
    <row r="454" spans="12:12" ht="12.75" x14ac:dyDescent="0.2">
      <c r="L454" s="58"/>
    </row>
    <row r="455" spans="12:12" ht="12.75" x14ac:dyDescent="0.2">
      <c r="L455" s="58"/>
    </row>
    <row r="456" spans="12:12" ht="12.75" x14ac:dyDescent="0.2">
      <c r="L456" s="58"/>
    </row>
    <row r="457" spans="12:12" ht="12.75" x14ac:dyDescent="0.2">
      <c r="L457" s="58"/>
    </row>
    <row r="458" spans="12:12" ht="12.75" x14ac:dyDescent="0.2">
      <c r="L458" s="58"/>
    </row>
    <row r="459" spans="12:12" ht="12.75" x14ac:dyDescent="0.2">
      <c r="L459" s="58"/>
    </row>
    <row r="460" spans="12:12" ht="12.75" x14ac:dyDescent="0.2">
      <c r="L460" s="58"/>
    </row>
    <row r="461" spans="12:12" ht="12.75" x14ac:dyDescent="0.2">
      <c r="L461" s="58"/>
    </row>
    <row r="462" spans="12:12" ht="12.75" x14ac:dyDescent="0.2">
      <c r="L462" s="58"/>
    </row>
    <row r="463" spans="12:12" ht="12.75" x14ac:dyDescent="0.2">
      <c r="L463" s="58"/>
    </row>
    <row r="464" spans="12:12" ht="12.75" x14ac:dyDescent="0.2">
      <c r="L464" s="58"/>
    </row>
    <row r="465" spans="12:12" ht="12.75" x14ac:dyDescent="0.2">
      <c r="L465" s="58"/>
    </row>
    <row r="466" spans="12:12" ht="12.75" x14ac:dyDescent="0.2">
      <c r="L466" s="58"/>
    </row>
    <row r="467" spans="12:12" ht="12.75" x14ac:dyDescent="0.2">
      <c r="L467" s="58"/>
    </row>
    <row r="468" spans="12:12" ht="12.75" x14ac:dyDescent="0.2">
      <c r="L468" s="58"/>
    </row>
    <row r="469" spans="12:12" ht="12.75" x14ac:dyDescent="0.2">
      <c r="L469" s="58"/>
    </row>
    <row r="470" spans="12:12" ht="12.75" x14ac:dyDescent="0.2">
      <c r="L470" s="58"/>
    </row>
    <row r="471" spans="12:12" ht="12.75" x14ac:dyDescent="0.2">
      <c r="L471" s="58"/>
    </row>
    <row r="472" spans="12:12" ht="12.75" x14ac:dyDescent="0.2">
      <c r="L472" s="58"/>
    </row>
    <row r="473" spans="12:12" ht="12.75" x14ac:dyDescent="0.2">
      <c r="L473" s="58"/>
    </row>
    <row r="474" spans="12:12" ht="12.75" x14ac:dyDescent="0.2">
      <c r="L474" s="58"/>
    </row>
    <row r="475" spans="12:12" ht="12.75" x14ac:dyDescent="0.2">
      <c r="L475" s="58"/>
    </row>
    <row r="476" spans="12:12" ht="12.75" x14ac:dyDescent="0.2">
      <c r="L476" s="58"/>
    </row>
    <row r="477" spans="12:12" ht="12.75" x14ac:dyDescent="0.2">
      <c r="L477" s="58"/>
    </row>
    <row r="478" spans="12:12" ht="12.75" x14ac:dyDescent="0.2">
      <c r="L478" s="58"/>
    </row>
    <row r="479" spans="12:12" ht="12.75" x14ac:dyDescent="0.2">
      <c r="L479" s="58"/>
    </row>
    <row r="480" spans="12:12" ht="12.75" x14ac:dyDescent="0.2">
      <c r="L480" s="58"/>
    </row>
    <row r="481" spans="12:12" ht="12.75" x14ac:dyDescent="0.2">
      <c r="L481" s="58"/>
    </row>
    <row r="482" spans="12:12" ht="12.75" x14ac:dyDescent="0.2">
      <c r="L482" s="58"/>
    </row>
    <row r="483" spans="12:12" ht="12.75" x14ac:dyDescent="0.2">
      <c r="L483" s="58"/>
    </row>
    <row r="484" spans="12:12" ht="12.75" x14ac:dyDescent="0.2">
      <c r="L484" s="58"/>
    </row>
    <row r="485" spans="12:12" ht="12.75" x14ac:dyDescent="0.2">
      <c r="L485" s="58"/>
    </row>
    <row r="486" spans="12:12" ht="12.75" x14ac:dyDescent="0.2">
      <c r="L486" s="58"/>
    </row>
    <row r="487" spans="12:12" ht="12.75" x14ac:dyDescent="0.2">
      <c r="L487" s="58"/>
    </row>
    <row r="488" spans="12:12" ht="12.75" x14ac:dyDescent="0.2">
      <c r="L488" s="58"/>
    </row>
    <row r="489" spans="12:12" ht="12.75" x14ac:dyDescent="0.2">
      <c r="L489" s="58"/>
    </row>
    <row r="490" spans="12:12" ht="12.75" x14ac:dyDescent="0.2">
      <c r="L490" s="58"/>
    </row>
    <row r="491" spans="12:12" ht="12.75" x14ac:dyDescent="0.2">
      <c r="L491" s="58"/>
    </row>
    <row r="492" spans="12:12" ht="12.75" x14ac:dyDescent="0.2">
      <c r="L492" s="58"/>
    </row>
    <row r="493" spans="12:12" ht="12.75" x14ac:dyDescent="0.2">
      <c r="L493" s="58"/>
    </row>
    <row r="494" spans="12:12" ht="12.75" x14ac:dyDescent="0.2">
      <c r="L494" s="58"/>
    </row>
    <row r="495" spans="12:12" ht="12.75" x14ac:dyDescent="0.2">
      <c r="L495" s="58"/>
    </row>
    <row r="496" spans="12:12" ht="12.75" x14ac:dyDescent="0.2">
      <c r="L496" s="58"/>
    </row>
    <row r="497" spans="12:12" ht="12.75" x14ac:dyDescent="0.2">
      <c r="L497" s="58"/>
    </row>
    <row r="498" spans="12:12" ht="12.75" x14ac:dyDescent="0.2">
      <c r="L498" s="58"/>
    </row>
    <row r="499" spans="12:12" ht="12.75" x14ac:dyDescent="0.2">
      <c r="L499" s="58"/>
    </row>
    <row r="500" spans="12:12" ht="12.75" x14ac:dyDescent="0.2">
      <c r="L500" s="58"/>
    </row>
    <row r="501" spans="12:12" ht="12.75" x14ac:dyDescent="0.2">
      <c r="L501" s="58"/>
    </row>
    <row r="502" spans="12:12" ht="12.75" x14ac:dyDescent="0.2">
      <c r="L502" s="58"/>
    </row>
    <row r="503" spans="12:12" ht="12.75" x14ac:dyDescent="0.2">
      <c r="L503" s="58"/>
    </row>
    <row r="504" spans="12:12" ht="12.75" x14ac:dyDescent="0.2">
      <c r="L504" s="58"/>
    </row>
    <row r="505" spans="12:12" ht="12.75" x14ac:dyDescent="0.2">
      <c r="L505" s="58"/>
    </row>
    <row r="506" spans="12:12" ht="12.75" x14ac:dyDescent="0.2">
      <c r="L506" s="58"/>
    </row>
    <row r="507" spans="12:12" ht="12.75" x14ac:dyDescent="0.2">
      <c r="L507" s="58"/>
    </row>
    <row r="508" spans="12:12" ht="12.75" x14ac:dyDescent="0.2">
      <c r="L508" s="58"/>
    </row>
    <row r="509" spans="12:12" ht="12.75" x14ac:dyDescent="0.2">
      <c r="L509" s="58"/>
    </row>
    <row r="510" spans="12:12" ht="12.75" x14ac:dyDescent="0.2">
      <c r="L510" s="58"/>
    </row>
    <row r="511" spans="12:12" ht="12.75" x14ac:dyDescent="0.2">
      <c r="L511" s="58"/>
    </row>
    <row r="512" spans="12:12" ht="12.75" x14ac:dyDescent="0.2">
      <c r="L512" s="58"/>
    </row>
    <row r="513" spans="12:12" ht="12.75" x14ac:dyDescent="0.2">
      <c r="L513" s="58"/>
    </row>
    <row r="514" spans="12:12" ht="12.75" x14ac:dyDescent="0.2">
      <c r="L514" s="58"/>
    </row>
    <row r="515" spans="12:12" ht="12.75" x14ac:dyDescent="0.2">
      <c r="L515" s="58"/>
    </row>
    <row r="516" spans="12:12" ht="12.75" x14ac:dyDescent="0.2">
      <c r="L516" s="58"/>
    </row>
    <row r="517" spans="12:12" ht="12.75" x14ac:dyDescent="0.2">
      <c r="L517" s="58"/>
    </row>
    <row r="518" spans="12:12" ht="12.75" x14ac:dyDescent="0.2">
      <c r="L518" s="58"/>
    </row>
    <row r="519" spans="12:12" ht="12.75" x14ac:dyDescent="0.2">
      <c r="L519" s="58"/>
    </row>
    <row r="520" spans="12:12" ht="12.75" x14ac:dyDescent="0.2">
      <c r="L520" s="58"/>
    </row>
    <row r="521" spans="12:12" ht="12.75" x14ac:dyDescent="0.2">
      <c r="L521" s="58"/>
    </row>
    <row r="522" spans="12:12" ht="12.75" x14ac:dyDescent="0.2">
      <c r="L522" s="58"/>
    </row>
    <row r="523" spans="12:12" ht="12.75" x14ac:dyDescent="0.2">
      <c r="L523" s="58"/>
    </row>
    <row r="524" spans="12:12" ht="12.75" x14ac:dyDescent="0.2">
      <c r="L524" s="58"/>
    </row>
    <row r="525" spans="12:12" ht="12.75" x14ac:dyDescent="0.2">
      <c r="L525" s="58"/>
    </row>
    <row r="526" spans="12:12" ht="12.75" x14ac:dyDescent="0.2">
      <c r="L526" s="58"/>
    </row>
    <row r="527" spans="12:12" ht="12.75" x14ac:dyDescent="0.2">
      <c r="L527" s="58"/>
    </row>
    <row r="528" spans="12:12" ht="12.75" x14ac:dyDescent="0.2">
      <c r="L528" s="58"/>
    </row>
    <row r="529" spans="12:12" ht="12.75" x14ac:dyDescent="0.2">
      <c r="L529" s="58"/>
    </row>
    <row r="530" spans="12:12" ht="12.75" x14ac:dyDescent="0.2">
      <c r="L530" s="58"/>
    </row>
    <row r="531" spans="12:12" ht="12.75" x14ac:dyDescent="0.2">
      <c r="L531" s="58"/>
    </row>
    <row r="532" spans="12:12" ht="12.75" x14ac:dyDescent="0.2">
      <c r="L532" s="58"/>
    </row>
    <row r="533" spans="12:12" ht="12.75" x14ac:dyDescent="0.2">
      <c r="L533" s="58"/>
    </row>
    <row r="534" spans="12:12" ht="12.75" x14ac:dyDescent="0.2">
      <c r="L534" s="58"/>
    </row>
    <row r="535" spans="12:12" ht="12.75" x14ac:dyDescent="0.2">
      <c r="L535" s="58"/>
    </row>
    <row r="536" spans="12:12" ht="12.75" x14ac:dyDescent="0.2">
      <c r="L536" s="58"/>
    </row>
    <row r="537" spans="12:12" ht="12.75" x14ac:dyDescent="0.2">
      <c r="L537" s="58"/>
    </row>
    <row r="538" spans="12:12" ht="12.75" x14ac:dyDescent="0.2">
      <c r="L538" s="58"/>
    </row>
    <row r="539" spans="12:12" ht="12.75" x14ac:dyDescent="0.2">
      <c r="L539" s="58"/>
    </row>
    <row r="540" spans="12:12" ht="12.75" x14ac:dyDescent="0.2">
      <c r="L540" s="58"/>
    </row>
    <row r="541" spans="12:12" ht="12.75" x14ac:dyDescent="0.2">
      <c r="L541" s="58"/>
    </row>
    <row r="542" spans="12:12" ht="12.75" x14ac:dyDescent="0.2">
      <c r="L542" s="58"/>
    </row>
    <row r="543" spans="12:12" ht="12.75" x14ac:dyDescent="0.2">
      <c r="L543" s="58"/>
    </row>
    <row r="544" spans="12:12" ht="12.75" x14ac:dyDescent="0.2">
      <c r="L544" s="58"/>
    </row>
    <row r="545" spans="12:12" ht="12.75" x14ac:dyDescent="0.2">
      <c r="L545" s="58"/>
    </row>
    <row r="546" spans="12:12" ht="12.75" x14ac:dyDescent="0.2">
      <c r="L546" s="58"/>
    </row>
    <row r="547" spans="12:12" ht="12.75" x14ac:dyDescent="0.2">
      <c r="L547" s="58"/>
    </row>
    <row r="548" spans="12:12" ht="12.75" x14ac:dyDescent="0.2">
      <c r="L548" s="58"/>
    </row>
    <row r="549" spans="12:12" ht="12.75" x14ac:dyDescent="0.2">
      <c r="L549" s="58"/>
    </row>
    <row r="550" spans="12:12" ht="12.75" x14ac:dyDescent="0.2">
      <c r="L550" s="58"/>
    </row>
    <row r="551" spans="12:12" ht="12.75" x14ac:dyDescent="0.2">
      <c r="L551" s="58"/>
    </row>
    <row r="552" spans="12:12" ht="12.75" x14ac:dyDescent="0.2">
      <c r="L552" s="58"/>
    </row>
    <row r="553" spans="12:12" ht="12.75" x14ac:dyDescent="0.2">
      <c r="L553" s="58"/>
    </row>
    <row r="554" spans="12:12" ht="12.75" x14ac:dyDescent="0.2">
      <c r="L554" s="58"/>
    </row>
    <row r="555" spans="12:12" ht="12.75" x14ac:dyDescent="0.2">
      <c r="L555" s="58"/>
    </row>
    <row r="556" spans="12:12" ht="12.75" x14ac:dyDescent="0.2">
      <c r="L556" s="58"/>
    </row>
    <row r="557" spans="12:12" ht="12.75" x14ac:dyDescent="0.2">
      <c r="L557" s="58"/>
    </row>
    <row r="558" spans="12:12" ht="12.75" x14ac:dyDescent="0.2">
      <c r="L558" s="58"/>
    </row>
    <row r="559" spans="12:12" ht="12.75" x14ac:dyDescent="0.2">
      <c r="L559" s="58"/>
    </row>
    <row r="560" spans="12:12" ht="12.75" x14ac:dyDescent="0.2">
      <c r="L560" s="58"/>
    </row>
    <row r="561" spans="12:12" ht="12.75" x14ac:dyDescent="0.2">
      <c r="L561" s="58"/>
    </row>
    <row r="562" spans="12:12" ht="12.75" x14ac:dyDescent="0.2">
      <c r="L562" s="58"/>
    </row>
    <row r="563" spans="12:12" ht="12.75" x14ac:dyDescent="0.2">
      <c r="L563" s="58"/>
    </row>
    <row r="564" spans="12:12" ht="12.75" x14ac:dyDescent="0.2">
      <c r="L564" s="58"/>
    </row>
    <row r="565" spans="12:12" ht="12.75" x14ac:dyDescent="0.2">
      <c r="L565" s="58"/>
    </row>
    <row r="566" spans="12:12" ht="12.75" x14ac:dyDescent="0.2">
      <c r="L566" s="58"/>
    </row>
    <row r="567" spans="12:12" ht="12.75" x14ac:dyDescent="0.2">
      <c r="L567" s="58"/>
    </row>
    <row r="568" spans="12:12" ht="12.75" x14ac:dyDescent="0.2">
      <c r="L568" s="58"/>
    </row>
    <row r="569" spans="12:12" ht="12.75" x14ac:dyDescent="0.2">
      <c r="L569" s="58"/>
    </row>
    <row r="570" spans="12:12" ht="12.75" x14ac:dyDescent="0.2">
      <c r="L570" s="58"/>
    </row>
    <row r="571" spans="12:12" ht="12.75" x14ac:dyDescent="0.2">
      <c r="L571" s="58"/>
    </row>
    <row r="572" spans="12:12" ht="12.75" x14ac:dyDescent="0.2">
      <c r="L572" s="58"/>
    </row>
    <row r="573" spans="12:12" ht="12.75" x14ac:dyDescent="0.2">
      <c r="L573" s="58"/>
    </row>
    <row r="574" spans="12:12" ht="12.75" x14ac:dyDescent="0.2">
      <c r="L574" s="58"/>
    </row>
    <row r="575" spans="12:12" ht="12.75" x14ac:dyDescent="0.2">
      <c r="L575" s="58"/>
    </row>
    <row r="576" spans="12:12" ht="12.75" x14ac:dyDescent="0.2">
      <c r="L576" s="58"/>
    </row>
    <row r="577" spans="12:12" ht="12.75" x14ac:dyDescent="0.2">
      <c r="L577" s="58"/>
    </row>
    <row r="578" spans="12:12" ht="12.75" x14ac:dyDescent="0.2">
      <c r="L578" s="58"/>
    </row>
    <row r="579" spans="12:12" ht="12.75" x14ac:dyDescent="0.2">
      <c r="L579" s="58"/>
    </row>
    <row r="580" spans="12:12" ht="12.75" x14ac:dyDescent="0.2">
      <c r="L580" s="58"/>
    </row>
    <row r="581" spans="12:12" ht="12.75" x14ac:dyDescent="0.2">
      <c r="L581" s="58"/>
    </row>
    <row r="582" spans="12:12" ht="12.75" x14ac:dyDescent="0.2">
      <c r="L582" s="58"/>
    </row>
    <row r="583" spans="12:12" ht="12.75" x14ac:dyDescent="0.2">
      <c r="L583" s="58"/>
    </row>
    <row r="584" spans="12:12" ht="12.75" x14ac:dyDescent="0.2">
      <c r="L584" s="58"/>
    </row>
    <row r="585" spans="12:12" ht="12.75" x14ac:dyDescent="0.2">
      <c r="L585" s="58"/>
    </row>
    <row r="586" spans="12:12" ht="12.75" x14ac:dyDescent="0.2">
      <c r="L586" s="58"/>
    </row>
    <row r="587" spans="12:12" ht="12.75" x14ac:dyDescent="0.2">
      <c r="L587" s="58"/>
    </row>
    <row r="588" spans="12:12" ht="12.75" x14ac:dyDescent="0.2">
      <c r="L588" s="58"/>
    </row>
    <row r="589" spans="12:12" ht="12.75" x14ac:dyDescent="0.2">
      <c r="L589" s="58"/>
    </row>
    <row r="590" spans="12:12" ht="12.75" x14ac:dyDescent="0.2">
      <c r="L590" s="58"/>
    </row>
    <row r="591" spans="12:12" ht="12.75" x14ac:dyDescent="0.2">
      <c r="L591" s="58"/>
    </row>
    <row r="592" spans="12:12" ht="12.75" x14ac:dyDescent="0.2">
      <c r="L592" s="58"/>
    </row>
    <row r="593" spans="12:12" ht="12.75" x14ac:dyDescent="0.2">
      <c r="L593" s="58"/>
    </row>
    <row r="594" spans="12:12" ht="12.75" x14ac:dyDescent="0.2">
      <c r="L594" s="58"/>
    </row>
    <row r="595" spans="12:12" ht="12.75" x14ac:dyDescent="0.2">
      <c r="L595" s="58"/>
    </row>
    <row r="596" spans="12:12" ht="12.75" x14ac:dyDescent="0.2">
      <c r="L596" s="58"/>
    </row>
    <row r="597" spans="12:12" ht="12.75" x14ac:dyDescent="0.2">
      <c r="L597" s="58"/>
    </row>
    <row r="598" spans="12:12" ht="12.75" x14ac:dyDescent="0.2">
      <c r="L598" s="58"/>
    </row>
    <row r="599" spans="12:12" ht="12.75" x14ac:dyDescent="0.2">
      <c r="L599" s="58"/>
    </row>
    <row r="600" spans="12:12" ht="12.75" x14ac:dyDescent="0.2">
      <c r="L600" s="58"/>
    </row>
    <row r="601" spans="12:12" ht="12.75" x14ac:dyDescent="0.2">
      <c r="L601" s="58"/>
    </row>
    <row r="602" spans="12:12" ht="12.75" x14ac:dyDescent="0.2">
      <c r="L602" s="58"/>
    </row>
    <row r="603" spans="12:12" ht="12.75" x14ac:dyDescent="0.2">
      <c r="L603" s="58"/>
    </row>
    <row r="604" spans="12:12" ht="12.75" x14ac:dyDescent="0.2">
      <c r="L604" s="58"/>
    </row>
    <row r="605" spans="12:12" ht="12.75" x14ac:dyDescent="0.2">
      <c r="L605" s="58"/>
    </row>
    <row r="606" spans="12:12" ht="12.75" x14ac:dyDescent="0.2">
      <c r="L606" s="58"/>
    </row>
    <row r="607" spans="12:12" ht="12.75" x14ac:dyDescent="0.2">
      <c r="L607" s="58"/>
    </row>
    <row r="608" spans="12:12" ht="12.75" x14ac:dyDescent="0.2">
      <c r="L608" s="58"/>
    </row>
    <row r="609" spans="12:12" ht="12.75" x14ac:dyDescent="0.2">
      <c r="L609" s="58"/>
    </row>
    <row r="610" spans="12:12" ht="12.75" x14ac:dyDescent="0.2">
      <c r="L610" s="58"/>
    </row>
    <row r="611" spans="12:12" ht="12.75" x14ac:dyDescent="0.2">
      <c r="L611" s="58"/>
    </row>
    <row r="612" spans="12:12" ht="12.75" x14ac:dyDescent="0.2">
      <c r="L612" s="58"/>
    </row>
    <row r="613" spans="12:12" ht="12.75" x14ac:dyDescent="0.2">
      <c r="L613" s="58"/>
    </row>
    <row r="614" spans="12:12" ht="12.75" x14ac:dyDescent="0.2">
      <c r="L614" s="58"/>
    </row>
    <row r="615" spans="12:12" ht="12.75" x14ac:dyDescent="0.2">
      <c r="L615" s="58"/>
    </row>
    <row r="616" spans="12:12" ht="12.75" x14ac:dyDescent="0.2">
      <c r="L616" s="58"/>
    </row>
    <row r="617" spans="12:12" ht="12.75" x14ac:dyDescent="0.2">
      <c r="L617" s="58"/>
    </row>
    <row r="618" spans="12:12" ht="12.75" x14ac:dyDescent="0.2">
      <c r="L618" s="58"/>
    </row>
    <row r="619" spans="12:12" ht="12.75" x14ac:dyDescent="0.2">
      <c r="L619" s="58"/>
    </row>
    <row r="620" spans="12:12" ht="12.75" x14ac:dyDescent="0.2">
      <c r="L620" s="58"/>
    </row>
    <row r="621" spans="12:12" ht="12.75" x14ac:dyDescent="0.2">
      <c r="L621" s="58"/>
    </row>
    <row r="622" spans="12:12" ht="12.75" x14ac:dyDescent="0.2">
      <c r="L622" s="58"/>
    </row>
    <row r="623" spans="12:12" ht="12.75" x14ac:dyDescent="0.2">
      <c r="L623" s="58"/>
    </row>
    <row r="624" spans="12:12" ht="12.75" x14ac:dyDescent="0.2">
      <c r="L624" s="58"/>
    </row>
    <row r="625" spans="12:12" ht="12.75" x14ac:dyDescent="0.2">
      <c r="L625" s="58"/>
    </row>
    <row r="626" spans="12:12" ht="12.75" x14ac:dyDescent="0.2">
      <c r="L626" s="58"/>
    </row>
    <row r="627" spans="12:12" ht="12.75" x14ac:dyDescent="0.2">
      <c r="L627" s="58"/>
    </row>
    <row r="628" spans="12:12" ht="12.75" x14ac:dyDescent="0.2">
      <c r="L628" s="58"/>
    </row>
    <row r="629" spans="12:12" ht="12.75" x14ac:dyDescent="0.2">
      <c r="L629" s="58"/>
    </row>
    <row r="630" spans="12:12" ht="12.75" x14ac:dyDescent="0.2">
      <c r="L630" s="58"/>
    </row>
    <row r="631" spans="12:12" ht="12.75" x14ac:dyDescent="0.2">
      <c r="L631" s="58"/>
    </row>
    <row r="632" spans="12:12" ht="12.75" x14ac:dyDescent="0.2">
      <c r="L632" s="58"/>
    </row>
    <row r="633" spans="12:12" ht="12.75" x14ac:dyDescent="0.2">
      <c r="L633" s="58"/>
    </row>
    <row r="634" spans="12:12" ht="12.75" x14ac:dyDescent="0.2">
      <c r="L634" s="58"/>
    </row>
    <row r="635" spans="12:12" ht="12.75" x14ac:dyDescent="0.2">
      <c r="L635" s="58"/>
    </row>
    <row r="636" spans="12:12" ht="12.75" x14ac:dyDescent="0.2">
      <c r="L636" s="58"/>
    </row>
    <row r="637" spans="12:12" ht="12.75" x14ac:dyDescent="0.2">
      <c r="L637" s="58"/>
    </row>
    <row r="638" spans="12:12" ht="12.75" x14ac:dyDescent="0.2">
      <c r="L638" s="58"/>
    </row>
    <row r="639" spans="12:12" ht="12.75" x14ac:dyDescent="0.2">
      <c r="L639" s="58"/>
    </row>
    <row r="640" spans="12:12" ht="12.75" x14ac:dyDescent="0.2">
      <c r="L640" s="58"/>
    </row>
    <row r="641" spans="12:12" ht="12.75" x14ac:dyDescent="0.2">
      <c r="L641" s="58"/>
    </row>
    <row r="642" spans="12:12" ht="12.75" x14ac:dyDescent="0.2">
      <c r="L642" s="58"/>
    </row>
    <row r="643" spans="12:12" ht="12.75" x14ac:dyDescent="0.2">
      <c r="L643" s="58"/>
    </row>
    <row r="644" spans="12:12" ht="12.75" x14ac:dyDescent="0.2">
      <c r="L644" s="58"/>
    </row>
    <row r="645" spans="12:12" ht="12.75" x14ac:dyDescent="0.2">
      <c r="L645" s="58"/>
    </row>
    <row r="646" spans="12:12" ht="12.75" x14ac:dyDescent="0.2">
      <c r="L646" s="58"/>
    </row>
    <row r="647" spans="12:12" ht="12.75" x14ac:dyDescent="0.2">
      <c r="L647" s="58"/>
    </row>
    <row r="648" spans="12:12" ht="12.75" x14ac:dyDescent="0.2">
      <c r="L648" s="58"/>
    </row>
    <row r="649" spans="12:12" ht="12.75" x14ac:dyDescent="0.2">
      <c r="L649" s="58"/>
    </row>
    <row r="650" spans="12:12" ht="12.75" x14ac:dyDescent="0.2">
      <c r="L650" s="58"/>
    </row>
    <row r="651" spans="12:12" ht="12.75" x14ac:dyDescent="0.2">
      <c r="L651" s="58"/>
    </row>
    <row r="652" spans="12:12" ht="12.75" x14ac:dyDescent="0.2">
      <c r="L652" s="58"/>
    </row>
    <row r="653" spans="12:12" ht="12.75" x14ac:dyDescent="0.2">
      <c r="L653" s="58"/>
    </row>
    <row r="654" spans="12:12" ht="12.75" x14ac:dyDescent="0.2">
      <c r="L654" s="58"/>
    </row>
    <row r="655" spans="12:12" ht="12.75" x14ac:dyDescent="0.2">
      <c r="L655" s="58"/>
    </row>
    <row r="656" spans="12:12" ht="12.75" x14ac:dyDescent="0.2">
      <c r="L656" s="58"/>
    </row>
    <row r="657" spans="12:12" ht="12.75" x14ac:dyDescent="0.2">
      <c r="L657" s="58"/>
    </row>
    <row r="658" spans="12:12" ht="12.75" x14ac:dyDescent="0.2">
      <c r="L658" s="58"/>
    </row>
    <row r="659" spans="12:12" ht="12.75" x14ac:dyDescent="0.2">
      <c r="L659" s="58"/>
    </row>
    <row r="660" spans="12:12" ht="12.75" x14ac:dyDescent="0.2">
      <c r="L660" s="58"/>
    </row>
    <row r="661" spans="12:12" ht="12.75" x14ac:dyDescent="0.2">
      <c r="L661" s="58"/>
    </row>
    <row r="662" spans="12:12" ht="12.75" x14ac:dyDescent="0.2">
      <c r="L662" s="58"/>
    </row>
    <row r="663" spans="12:12" ht="12.75" x14ac:dyDescent="0.2">
      <c r="L663" s="58"/>
    </row>
    <row r="664" spans="12:12" ht="12.75" x14ac:dyDescent="0.2">
      <c r="L664" s="58"/>
    </row>
    <row r="665" spans="12:12" ht="12.75" x14ac:dyDescent="0.2">
      <c r="L665" s="58"/>
    </row>
    <row r="666" spans="12:12" ht="12.75" x14ac:dyDescent="0.2">
      <c r="L666" s="58"/>
    </row>
    <row r="667" spans="12:12" ht="12.75" x14ac:dyDescent="0.2">
      <c r="L667" s="58"/>
    </row>
    <row r="668" spans="12:12" ht="12.75" x14ac:dyDescent="0.2">
      <c r="L668" s="58"/>
    </row>
    <row r="669" spans="12:12" ht="12.75" x14ac:dyDescent="0.2">
      <c r="L669" s="58"/>
    </row>
    <row r="670" spans="12:12" ht="12.75" x14ac:dyDescent="0.2">
      <c r="L670" s="58"/>
    </row>
    <row r="671" spans="12:12" ht="12.75" x14ac:dyDescent="0.2">
      <c r="L671" s="58"/>
    </row>
    <row r="672" spans="12:12" ht="12.75" x14ac:dyDescent="0.2">
      <c r="L672" s="58"/>
    </row>
    <row r="673" spans="12:12" ht="12.75" x14ac:dyDescent="0.2">
      <c r="L673" s="58"/>
    </row>
    <row r="674" spans="12:12" ht="12.75" x14ac:dyDescent="0.2">
      <c r="L674" s="58"/>
    </row>
    <row r="675" spans="12:12" ht="12.75" x14ac:dyDescent="0.2">
      <c r="L675" s="58"/>
    </row>
    <row r="676" spans="12:12" ht="12.75" x14ac:dyDescent="0.2">
      <c r="L676" s="58"/>
    </row>
    <row r="677" spans="12:12" ht="12.75" x14ac:dyDescent="0.2">
      <c r="L677" s="58"/>
    </row>
    <row r="678" spans="12:12" ht="12.75" x14ac:dyDescent="0.2">
      <c r="L678" s="58"/>
    </row>
    <row r="679" spans="12:12" ht="12.75" x14ac:dyDescent="0.2">
      <c r="L679" s="58"/>
    </row>
    <row r="680" spans="12:12" ht="12.75" x14ac:dyDescent="0.2">
      <c r="L680" s="58"/>
    </row>
    <row r="681" spans="12:12" ht="12.75" x14ac:dyDescent="0.2">
      <c r="L681" s="58"/>
    </row>
    <row r="682" spans="12:12" ht="12.75" x14ac:dyDescent="0.2">
      <c r="L682" s="58"/>
    </row>
    <row r="683" spans="12:12" ht="12.75" x14ac:dyDescent="0.2">
      <c r="L683" s="58"/>
    </row>
    <row r="684" spans="12:12" ht="12.75" x14ac:dyDescent="0.2">
      <c r="L684" s="58"/>
    </row>
    <row r="685" spans="12:12" ht="12.75" x14ac:dyDescent="0.2">
      <c r="L685" s="58"/>
    </row>
    <row r="686" spans="12:12" ht="12.75" x14ac:dyDescent="0.2">
      <c r="L686" s="58"/>
    </row>
    <row r="687" spans="12:12" ht="12.75" x14ac:dyDescent="0.2">
      <c r="L687" s="58"/>
    </row>
    <row r="688" spans="12:12" ht="12.75" x14ac:dyDescent="0.2">
      <c r="L688" s="58"/>
    </row>
    <row r="689" spans="12:12" ht="12.75" x14ac:dyDescent="0.2">
      <c r="L689" s="58"/>
    </row>
    <row r="690" spans="12:12" ht="12.75" x14ac:dyDescent="0.2">
      <c r="L690" s="58"/>
    </row>
    <row r="691" spans="12:12" ht="12.75" x14ac:dyDescent="0.2">
      <c r="L691" s="58"/>
    </row>
    <row r="692" spans="12:12" ht="12.75" x14ac:dyDescent="0.2">
      <c r="L692" s="58"/>
    </row>
    <row r="693" spans="12:12" ht="12.75" x14ac:dyDescent="0.2">
      <c r="L693" s="58"/>
    </row>
    <row r="694" spans="12:12" ht="12.75" x14ac:dyDescent="0.2">
      <c r="L694" s="58"/>
    </row>
    <row r="695" spans="12:12" ht="12.75" x14ac:dyDescent="0.2">
      <c r="L695" s="58"/>
    </row>
    <row r="696" spans="12:12" ht="12.75" x14ac:dyDescent="0.2">
      <c r="L696" s="58"/>
    </row>
    <row r="697" spans="12:12" ht="12.75" x14ac:dyDescent="0.2">
      <c r="L697" s="58"/>
    </row>
    <row r="698" spans="12:12" ht="12.75" x14ac:dyDescent="0.2">
      <c r="L698" s="58"/>
    </row>
    <row r="699" spans="12:12" ht="12.75" x14ac:dyDescent="0.2">
      <c r="L699" s="58"/>
    </row>
    <row r="700" spans="12:12" ht="12.75" x14ac:dyDescent="0.2">
      <c r="L700" s="58"/>
    </row>
    <row r="701" spans="12:12" ht="12.75" x14ac:dyDescent="0.2">
      <c r="L701" s="58"/>
    </row>
    <row r="702" spans="12:12" ht="12.75" x14ac:dyDescent="0.2">
      <c r="L702" s="58"/>
    </row>
    <row r="703" spans="12:12" ht="12.75" x14ac:dyDescent="0.2">
      <c r="L703" s="58"/>
    </row>
    <row r="704" spans="12:12" ht="12.75" x14ac:dyDescent="0.2">
      <c r="L704" s="58"/>
    </row>
    <row r="705" spans="12:12" ht="12.75" x14ac:dyDescent="0.2">
      <c r="L705" s="58"/>
    </row>
    <row r="706" spans="12:12" ht="12.75" x14ac:dyDescent="0.2">
      <c r="L706" s="58"/>
    </row>
    <row r="707" spans="12:12" ht="12.75" x14ac:dyDescent="0.2">
      <c r="L707" s="58"/>
    </row>
    <row r="708" spans="12:12" ht="12.75" x14ac:dyDescent="0.2">
      <c r="L708" s="58"/>
    </row>
    <row r="709" spans="12:12" ht="12.75" x14ac:dyDescent="0.2">
      <c r="L709" s="58"/>
    </row>
    <row r="710" spans="12:12" ht="12.75" x14ac:dyDescent="0.2">
      <c r="L710" s="58"/>
    </row>
    <row r="711" spans="12:12" ht="12.75" x14ac:dyDescent="0.2">
      <c r="L711" s="58"/>
    </row>
    <row r="712" spans="12:12" ht="12.75" x14ac:dyDescent="0.2">
      <c r="L712" s="58"/>
    </row>
    <row r="713" spans="12:12" ht="12.75" x14ac:dyDescent="0.2">
      <c r="L713" s="58"/>
    </row>
    <row r="714" spans="12:12" ht="12.75" x14ac:dyDescent="0.2">
      <c r="L714" s="58"/>
    </row>
    <row r="715" spans="12:12" ht="12.75" x14ac:dyDescent="0.2">
      <c r="L715" s="58"/>
    </row>
    <row r="716" spans="12:12" ht="12.75" x14ac:dyDescent="0.2">
      <c r="L716" s="58"/>
    </row>
    <row r="717" spans="12:12" ht="12.75" x14ac:dyDescent="0.2">
      <c r="L717" s="58"/>
    </row>
    <row r="718" spans="12:12" ht="12.75" x14ac:dyDescent="0.2">
      <c r="L718" s="58"/>
    </row>
    <row r="719" spans="12:12" ht="12.75" x14ac:dyDescent="0.2">
      <c r="L719" s="58"/>
    </row>
    <row r="720" spans="12:12" ht="12.75" x14ac:dyDescent="0.2">
      <c r="L720" s="58"/>
    </row>
    <row r="721" spans="12:12" ht="12.75" x14ac:dyDescent="0.2">
      <c r="L721" s="58"/>
    </row>
    <row r="722" spans="12:12" ht="12.75" x14ac:dyDescent="0.2">
      <c r="L722" s="58"/>
    </row>
    <row r="723" spans="12:12" ht="12.75" x14ac:dyDescent="0.2">
      <c r="L723" s="58"/>
    </row>
    <row r="724" spans="12:12" ht="12.75" x14ac:dyDescent="0.2">
      <c r="L724" s="58"/>
    </row>
    <row r="725" spans="12:12" ht="12.75" x14ac:dyDescent="0.2">
      <c r="L725" s="58"/>
    </row>
    <row r="726" spans="12:12" ht="12.75" x14ac:dyDescent="0.2">
      <c r="L726" s="58"/>
    </row>
    <row r="727" spans="12:12" ht="12.75" x14ac:dyDescent="0.2">
      <c r="L727" s="58"/>
    </row>
    <row r="728" spans="12:12" ht="12.75" x14ac:dyDescent="0.2">
      <c r="L728" s="58"/>
    </row>
    <row r="729" spans="12:12" ht="12.75" x14ac:dyDescent="0.2">
      <c r="L729" s="58"/>
    </row>
    <row r="730" spans="12:12" ht="12.75" x14ac:dyDescent="0.2">
      <c r="L730" s="58"/>
    </row>
    <row r="731" spans="12:12" ht="12.75" x14ac:dyDescent="0.2">
      <c r="L731" s="58"/>
    </row>
    <row r="732" spans="12:12" ht="12.75" x14ac:dyDescent="0.2">
      <c r="L732" s="58"/>
    </row>
    <row r="733" spans="12:12" ht="12.75" x14ac:dyDescent="0.2">
      <c r="L733" s="58"/>
    </row>
    <row r="734" spans="12:12" ht="12.75" x14ac:dyDescent="0.2">
      <c r="L734" s="58"/>
    </row>
    <row r="735" spans="12:12" ht="12.75" x14ac:dyDescent="0.2">
      <c r="L735" s="58"/>
    </row>
    <row r="736" spans="12:12" ht="12.75" x14ac:dyDescent="0.2">
      <c r="L736" s="58"/>
    </row>
    <row r="737" spans="12:12" ht="12.75" x14ac:dyDescent="0.2">
      <c r="L737" s="58"/>
    </row>
    <row r="738" spans="12:12" ht="12.75" x14ac:dyDescent="0.2">
      <c r="L738" s="58"/>
    </row>
    <row r="739" spans="12:12" ht="12.75" x14ac:dyDescent="0.2">
      <c r="L739" s="58"/>
    </row>
    <row r="740" spans="12:12" ht="12.75" x14ac:dyDescent="0.2">
      <c r="L740" s="58"/>
    </row>
    <row r="741" spans="12:12" ht="12.75" x14ac:dyDescent="0.2">
      <c r="L741" s="58"/>
    </row>
    <row r="742" spans="12:12" ht="12.75" x14ac:dyDescent="0.2">
      <c r="L742" s="58"/>
    </row>
    <row r="743" spans="12:12" ht="12.75" x14ac:dyDescent="0.2">
      <c r="L743" s="58"/>
    </row>
    <row r="744" spans="12:12" ht="12.75" x14ac:dyDescent="0.2">
      <c r="L744" s="58"/>
    </row>
    <row r="745" spans="12:12" ht="12.75" x14ac:dyDescent="0.2">
      <c r="L745" s="58"/>
    </row>
    <row r="746" spans="12:12" ht="12.75" x14ac:dyDescent="0.2">
      <c r="L746" s="58"/>
    </row>
    <row r="747" spans="12:12" ht="12.75" x14ac:dyDescent="0.2">
      <c r="L747" s="58"/>
    </row>
    <row r="748" spans="12:12" ht="12.75" x14ac:dyDescent="0.2">
      <c r="L748" s="58"/>
    </row>
    <row r="749" spans="12:12" ht="12.75" x14ac:dyDescent="0.2">
      <c r="L749" s="58"/>
    </row>
    <row r="750" spans="12:12" ht="12.75" x14ac:dyDescent="0.2">
      <c r="L750" s="58"/>
    </row>
    <row r="751" spans="12:12" ht="12.75" x14ac:dyDescent="0.2">
      <c r="L751" s="58"/>
    </row>
    <row r="752" spans="12:12" ht="12.75" x14ac:dyDescent="0.2">
      <c r="L752" s="58"/>
    </row>
    <row r="753" spans="12:12" ht="12.75" x14ac:dyDescent="0.2">
      <c r="L753" s="58"/>
    </row>
    <row r="754" spans="12:12" ht="12.75" x14ac:dyDescent="0.2">
      <c r="L754" s="58"/>
    </row>
    <row r="755" spans="12:12" ht="12.75" x14ac:dyDescent="0.2">
      <c r="L755" s="58"/>
    </row>
    <row r="756" spans="12:12" ht="12.75" x14ac:dyDescent="0.2">
      <c r="L756" s="58"/>
    </row>
    <row r="757" spans="12:12" ht="12.75" x14ac:dyDescent="0.2">
      <c r="L757" s="58"/>
    </row>
    <row r="758" spans="12:12" ht="12.75" x14ac:dyDescent="0.2">
      <c r="L758" s="58"/>
    </row>
    <row r="759" spans="12:12" ht="12.75" x14ac:dyDescent="0.2">
      <c r="L759" s="58"/>
    </row>
    <row r="760" spans="12:12" ht="12.75" x14ac:dyDescent="0.2">
      <c r="L760" s="58"/>
    </row>
    <row r="761" spans="12:12" ht="12.75" x14ac:dyDescent="0.2">
      <c r="L761" s="58"/>
    </row>
    <row r="762" spans="12:12" ht="12.75" x14ac:dyDescent="0.2">
      <c r="L762" s="58"/>
    </row>
    <row r="763" spans="12:12" ht="12.75" x14ac:dyDescent="0.2">
      <c r="L763" s="58"/>
    </row>
    <row r="764" spans="12:12" ht="12.75" x14ac:dyDescent="0.2">
      <c r="L764" s="58"/>
    </row>
    <row r="765" spans="12:12" ht="12.75" x14ac:dyDescent="0.2">
      <c r="L765" s="58"/>
    </row>
    <row r="766" spans="12:12" ht="12.75" x14ac:dyDescent="0.2">
      <c r="L766" s="58"/>
    </row>
    <row r="767" spans="12:12" ht="12.75" x14ac:dyDescent="0.2">
      <c r="L767" s="58"/>
    </row>
    <row r="768" spans="12:12" ht="12.75" x14ac:dyDescent="0.2">
      <c r="L768" s="58"/>
    </row>
    <row r="769" spans="12:12" ht="12.75" x14ac:dyDescent="0.2">
      <c r="L769" s="58"/>
    </row>
    <row r="770" spans="12:12" ht="12.75" x14ac:dyDescent="0.2">
      <c r="L770" s="58"/>
    </row>
    <row r="771" spans="12:12" ht="12.75" x14ac:dyDescent="0.2">
      <c r="L771" s="58"/>
    </row>
    <row r="772" spans="12:12" ht="12.75" x14ac:dyDescent="0.2">
      <c r="L772" s="58"/>
    </row>
    <row r="773" spans="12:12" ht="12.75" x14ac:dyDescent="0.2">
      <c r="L773" s="58"/>
    </row>
    <row r="774" spans="12:12" ht="12.75" x14ac:dyDescent="0.2">
      <c r="L774" s="58"/>
    </row>
    <row r="775" spans="12:12" ht="12.75" x14ac:dyDescent="0.2">
      <c r="L775" s="58"/>
    </row>
    <row r="776" spans="12:12" ht="12.75" x14ac:dyDescent="0.2">
      <c r="L776" s="58"/>
    </row>
    <row r="777" spans="12:12" ht="12.75" x14ac:dyDescent="0.2">
      <c r="L777" s="58"/>
    </row>
    <row r="778" spans="12:12" ht="12.75" x14ac:dyDescent="0.2">
      <c r="L778" s="58"/>
    </row>
    <row r="779" spans="12:12" ht="12.75" x14ac:dyDescent="0.2">
      <c r="L779" s="58"/>
    </row>
    <row r="780" spans="12:12" ht="12.75" x14ac:dyDescent="0.2">
      <c r="L780" s="58"/>
    </row>
    <row r="781" spans="12:12" ht="12.75" x14ac:dyDescent="0.2">
      <c r="L781" s="58"/>
    </row>
    <row r="782" spans="12:12" ht="12.75" x14ac:dyDescent="0.2">
      <c r="L782" s="58"/>
    </row>
    <row r="783" spans="12:12" ht="12.75" x14ac:dyDescent="0.2">
      <c r="L783" s="58"/>
    </row>
    <row r="784" spans="12:12" ht="12.75" x14ac:dyDescent="0.2">
      <c r="L784" s="58"/>
    </row>
    <row r="785" spans="12:12" ht="12.75" x14ac:dyDescent="0.2">
      <c r="L785" s="58"/>
    </row>
    <row r="786" spans="12:12" ht="12.75" x14ac:dyDescent="0.2">
      <c r="L786" s="58"/>
    </row>
    <row r="787" spans="12:12" ht="12.75" x14ac:dyDescent="0.2">
      <c r="L787" s="58"/>
    </row>
    <row r="788" spans="12:12" ht="12.75" x14ac:dyDescent="0.2">
      <c r="L788" s="58"/>
    </row>
    <row r="789" spans="12:12" ht="12.75" x14ac:dyDescent="0.2">
      <c r="L789" s="58"/>
    </row>
    <row r="790" spans="12:12" ht="12.75" x14ac:dyDescent="0.2">
      <c r="L790" s="58"/>
    </row>
    <row r="791" spans="12:12" ht="12.75" x14ac:dyDescent="0.2">
      <c r="L791" s="58"/>
    </row>
    <row r="792" spans="12:12" ht="12.75" x14ac:dyDescent="0.2">
      <c r="L792" s="58"/>
    </row>
    <row r="793" spans="12:12" ht="12.75" x14ac:dyDescent="0.2">
      <c r="L793" s="58"/>
    </row>
    <row r="794" spans="12:12" ht="12.75" x14ac:dyDescent="0.2">
      <c r="L794" s="58"/>
    </row>
    <row r="795" spans="12:12" ht="12.75" x14ac:dyDescent="0.2">
      <c r="L795" s="58"/>
    </row>
    <row r="796" spans="12:12" ht="12.75" x14ac:dyDescent="0.2">
      <c r="L796" s="58"/>
    </row>
    <row r="797" spans="12:12" ht="12.75" x14ac:dyDescent="0.2">
      <c r="L797" s="58"/>
    </row>
    <row r="798" spans="12:12" ht="12.75" x14ac:dyDescent="0.2">
      <c r="L798" s="58"/>
    </row>
    <row r="799" spans="12:12" ht="12.75" x14ac:dyDescent="0.2">
      <c r="L799" s="58"/>
    </row>
    <row r="800" spans="12:12" ht="12.75" x14ac:dyDescent="0.2">
      <c r="L800" s="58"/>
    </row>
    <row r="801" spans="12:12" ht="12.75" x14ac:dyDescent="0.2">
      <c r="L801" s="58"/>
    </row>
    <row r="802" spans="12:12" ht="12.75" x14ac:dyDescent="0.2">
      <c r="L802" s="58"/>
    </row>
    <row r="803" spans="12:12" ht="12.75" x14ac:dyDescent="0.2">
      <c r="L803" s="58"/>
    </row>
    <row r="804" spans="12:12" ht="12.75" x14ac:dyDescent="0.2">
      <c r="L804" s="58"/>
    </row>
    <row r="805" spans="12:12" ht="12.75" x14ac:dyDescent="0.2">
      <c r="L805" s="58"/>
    </row>
    <row r="806" spans="12:12" ht="12.75" x14ac:dyDescent="0.2">
      <c r="L806" s="58"/>
    </row>
    <row r="807" spans="12:12" ht="12.75" x14ac:dyDescent="0.2">
      <c r="L807" s="58"/>
    </row>
    <row r="808" spans="12:12" ht="12.75" x14ac:dyDescent="0.2">
      <c r="L808" s="58"/>
    </row>
    <row r="809" spans="12:12" ht="12.75" x14ac:dyDescent="0.2">
      <c r="L809" s="58"/>
    </row>
    <row r="810" spans="12:12" ht="12.75" x14ac:dyDescent="0.2">
      <c r="L810" s="58"/>
    </row>
    <row r="811" spans="12:12" ht="12.75" x14ac:dyDescent="0.2">
      <c r="L811" s="58"/>
    </row>
    <row r="812" spans="12:12" ht="12.75" x14ac:dyDescent="0.2">
      <c r="L812" s="58"/>
    </row>
    <row r="813" spans="12:12" ht="12.75" x14ac:dyDescent="0.2">
      <c r="L813" s="58"/>
    </row>
    <row r="814" spans="12:12" ht="12.75" x14ac:dyDescent="0.2">
      <c r="L814" s="58"/>
    </row>
    <row r="815" spans="12:12" ht="12.75" x14ac:dyDescent="0.2">
      <c r="L815" s="58"/>
    </row>
    <row r="816" spans="12:12" ht="12.75" x14ac:dyDescent="0.2">
      <c r="L816" s="58"/>
    </row>
    <row r="817" spans="12:12" ht="12.75" x14ac:dyDescent="0.2">
      <c r="L817" s="58"/>
    </row>
    <row r="818" spans="12:12" ht="12.75" x14ac:dyDescent="0.2">
      <c r="L818" s="58"/>
    </row>
    <row r="819" spans="12:12" ht="12.75" x14ac:dyDescent="0.2">
      <c r="L819" s="58"/>
    </row>
    <row r="820" spans="12:12" ht="12.75" x14ac:dyDescent="0.2">
      <c r="L820" s="58"/>
    </row>
    <row r="821" spans="12:12" ht="12.75" x14ac:dyDescent="0.2">
      <c r="L821" s="58"/>
    </row>
    <row r="822" spans="12:12" ht="12.75" x14ac:dyDescent="0.2">
      <c r="L822" s="58"/>
    </row>
    <row r="823" spans="12:12" ht="12.75" x14ac:dyDescent="0.2">
      <c r="L823" s="58"/>
    </row>
    <row r="824" spans="12:12" ht="12.75" x14ac:dyDescent="0.2">
      <c r="L824" s="58"/>
    </row>
    <row r="825" spans="12:12" ht="12.75" x14ac:dyDescent="0.2">
      <c r="L825" s="58"/>
    </row>
    <row r="826" spans="12:12" ht="12.75" x14ac:dyDescent="0.2">
      <c r="L826" s="58"/>
    </row>
    <row r="827" spans="12:12" ht="12.75" x14ac:dyDescent="0.2">
      <c r="L827" s="58"/>
    </row>
    <row r="828" spans="12:12" ht="12.75" x14ac:dyDescent="0.2">
      <c r="L828" s="58"/>
    </row>
    <row r="829" spans="12:12" ht="12.75" x14ac:dyDescent="0.2">
      <c r="L829" s="58"/>
    </row>
    <row r="830" spans="12:12" ht="12.75" x14ac:dyDescent="0.2">
      <c r="L830" s="58"/>
    </row>
    <row r="831" spans="12:12" ht="12.75" x14ac:dyDescent="0.2">
      <c r="L831" s="58"/>
    </row>
    <row r="832" spans="12:12" ht="12.75" x14ac:dyDescent="0.2">
      <c r="L832" s="58"/>
    </row>
    <row r="833" spans="12:12" ht="12.75" x14ac:dyDescent="0.2">
      <c r="L833" s="58"/>
    </row>
    <row r="834" spans="12:12" ht="12.75" x14ac:dyDescent="0.2">
      <c r="L834" s="58"/>
    </row>
    <row r="835" spans="12:12" ht="12.75" x14ac:dyDescent="0.2">
      <c r="L835" s="58"/>
    </row>
    <row r="836" spans="12:12" ht="12.75" x14ac:dyDescent="0.2">
      <c r="L836" s="58"/>
    </row>
    <row r="837" spans="12:12" ht="12.75" x14ac:dyDescent="0.2">
      <c r="L837" s="58"/>
    </row>
    <row r="838" spans="12:12" ht="12.75" x14ac:dyDescent="0.2">
      <c r="L838" s="58"/>
    </row>
    <row r="839" spans="12:12" ht="12.75" x14ac:dyDescent="0.2">
      <c r="L839" s="58"/>
    </row>
    <row r="840" spans="12:12" ht="12.75" x14ac:dyDescent="0.2">
      <c r="L840" s="58"/>
    </row>
    <row r="841" spans="12:12" ht="12.75" x14ac:dyDescent="0.2">
      <c r="L841" s="58"/>
    </row>
    <row r="842" spans="12:12" ht="12.75" x14ac:dyDescent="0.2">
      <c r="L842" s="58"/>
    </row>
    <row r="843" spans="12:12" ht="12.75" x14ac:dyDescent="0.2">
      <c r="L843" s="58"/>
    </row>
    <row r="844" spans="12:12" ht="12.75" x14ac:dyDescent="0.2">
      <c r="L844" s="58"/>
    </row>
    <row r="845" spans="12:12" ht="12.75" x14ac:dyDescent="0.2">
      <c r="L845" s="58"/>
    </row>
    <row r="846" spans="12:12" ht="12.75" x14ac:dyDescent="0.2">
      <c r="L846" s="58"/>
    </row>
    <row r="847" spans="12:12" ht="12.75" x14ac:dyDescent="0.2">
      <c r="L847" s="58"/>
    </row>
    <row r="848" spans="12:12" ht="12.75" x14ac:dyDescent="0.2">
      <c r="L848" s="58"/>
    </row>
    <row r="849" spans="12:12" ht="12.75" x14ac:dyDescent="0.2">
      <c r="L849" s="58"/>
    </row>
    <row r="850" spans="12:12" ht="12.75" x14ac:dyDescent="0.2">
      <c r="L850" s="58"/>
    </row>
    <row r="851" spans="12:12" ht="12.75" x14ac:dyDescent="0.2">
      <c r="L851" s="58"/>
    </row>
    <row r="852" spans="12:12" ht="12.75" x14ac:dyDescent="0.2">
      <c r="L852" s="58"/>
    </row>
    <row r="853" spans="12:12" ht="12.75" x14ac:dyDescent="0.2">
      <c r="L853" s="58"/>
    </row>
    <row r="854" spans="12:12" ht="12.75" x14ac:dyDescent="0.2">
      <c r="L854" s="58"/>
    </row>
    <row r="855" spans="12:12" ht="12.75" x14ac:dyDescent="0.2">
      <c r="L855" s="58"/>
    </row>
    <row r="856" spans="12:12" ht="12.75" x14ac:dyDescent="0.2">
      <c r="L856" s="58"/>
    </row>
    <row r="857" spans="12:12" ht="12.75" x14ac:dyDescent="0.2">
      <c r="L857" s="58"/>
    </row>
    <row r="858" spans="12:12" ht="12.75" x14ac:dyDescent="0.2">
      <c r="L858" s="58"/>
    </row>
    <row r="859" spans="12:12" ht="12.75" x14ac:dyDescent="0.2">
      <c r="L859" s="58"/>
    </row>
    <row r="860" spans="12:12" ht="12.75" x14ac:dyDescent="0.2">
      <c r="L860" s="58"/>
    </row>
    <row r="861" spans="12:12" ht="12.75" x14ac:dyDescent="0.2">
      <c r="L861" s="58"/>
    </row>
    <row r="862" spans="12:12" ht="12.75" x14ac:dyDescent="0.2">
      <c r="L862" s="58"/>
    </row>
    <row r="863" spans="12:12" ht="12.75" x14ac:dyDescent="0.2">
      <c r="L863" s="58"/>
    </row>
    <row r="864" spans="12:12" ht="12.75" x14ac:dyDescent="0.2">
      <c r="L864" s="58"/>
    </row>
    <row r="865" spans="12:12" ht="12.75" x14ac:dyDescent="0.2">
      <c r="L865" s="58"/>
    </row>
    <row r="866" spans="12:12" ht="12.75" x14ac:dyDescent="0.2">
      <c r="L866" s="58"/>
    </row>
    <row r="867" spans="12:12" ht="12.75" x14ac:dyDescent="0.2">
      <c r="L867" s="58"/>
    </row>
    <row r="868" spans="12:12" ht="12.75" x14ac:dyDescent="0.2">
      <c r="L868" s="58"/>
    </row>
    <row r="869" spans="12:12" ht="12.75" x14ac:dyDescent="0.2">
      <c r="L869" s="58"/>
    </row>
    <row r="870" spans="12:12" ht="12.75" x14ac:dyDescent="0.2">
      <c r="L870" s="58"/>
    </row>
    <row r="871" spans="12:12" ht="12.75" x14ac:dyDescent="0.2">
      <c r="L871" s="58"/>
    </row>
    <row r="872" spans="12:12" ht="12.75" x14ac:dyDescent="0.2">
      <c r="L872" s="58"/>
    </row>
    <row r="873" spans="12:12" ht="12.75" x14ac:dyDescent="0.2">
      <c r="L873" s="58"/>
    </row>
    <row r="874" spans="12:12" ht="12.75" x14ac:dyDescent="0.2">
      <c r="L874" s="58"/>
    </row>
    <row r="875" spans="12:12" ht="12.75" x14ac:dyDescent="0.2">
      <c r="L875" s="58"/>
    </row>
    <row r="876" spans="12:12" ht="12.75" x14ac:dyDescent="0.2">
      <c r="L876" s="58"/>
    </row>
    <row r="877" spans="12:12" ht="12.75" x14ac:dyDescent="0.2">
      <c r="L877" s="58"/>
    </row>
    <row r="878" spans="12:12" ht="12.75" x14ac:dyDescent="0.2">
      <c r="L878" s="58"/>
    </row>
    <row r="879" spans="12:12" ht="12.75" x14ac:dyDescent="0.2">
      <c r="L879" s="58"/>
    </row>
    <row r="880" spans="12:12" ht="12.75" x14ac:dyDescent="0.2">
      <c r="L880" s="58"/>
    </row>
    <row r="881" spans="12:12" ht="12.75" x14ac:dyDescent="0.2">
      <c r="L881" s="58"/>
    </row>
    <row r="882" spans="12:12" ht="12.75" x14ac:dyDescent="0.2">
      <c r="L882" s="58"/>
    </row>
    <row r="883" spans="12:12" ht="12.75" x14ac:dyDescent="0.2">
      <c r="L883" s="58"/>
    </row>
    <row r="884" spans="12:12" ht="12.75" x14ac:dyDescent="0.2">
      <c r="L884" s="58"/>
    </row>
    <row r="885" spans="12:12" ht="12.75" x14ac:dyDescent="0.2">
      <c r="L885" s="58"/>
    </row>
    <row r="886" spans="12:12" ht="12.75" x14ac:dyDescent="0.2">
      <c r="L886" s="58"/>
    </row>
    <row r="887" spans="12:12" ht="12.75" x14ac:dyDescent="0.2">
      <c r="L887" s="58"/>
    </row>
    <row r="888" spans="12:12" ht="12.75" x14ac:dyDescent="0.2">
      <c r="L888" s="58"/>
    </row>
    <row r="889" spans="12:12" ht="12.75" x14ac:dyDescent="0.2">
      <c r="L889" s="58"/>
    </row>
    <row r="890" spans="12:12" ht="12.75" x14ac:dyDescent="0.2">
      <c r="L890" s="58"/>
    </row>
    <row r="891" spans="12:12" ht="12.75" x14ac:dyDescent="0.2">
      <c r="L891" s="58"/>
    </row>
    <row r="892" spans="12:12" ht="12.75" x14ac:dyDescent="0.2">
      <c r="L892" s="58"/>
    </row>
    <row r="893" spans="12:12" ht="12.75" x14ac:dyDescent="0.2">
      <c r="L893" s="58"/>
    </row>
    <row r="894" spans="12:12" ht="12.75" x14ac:dyDescent="0.2">
      <c r="L894" s="58"/>
    </row>
    <row r="895" spans="12:12" ht="12.75" x14ac:dyDescent="0.2">
      <c r="L895" s="58"/>
    </row>
    <row r="896" spans="12:12" ht="12.75" x14ac:dyDescent="0.2">
      <c r="L896" s="58"/>
    </row>
    <row r="897" spans="12:12" ht="12.75" x14ac:dyDescent="0.2">
      <c r="L897" s="58"/>
    </row>
    <row r="898" spans="12:12" ht="12.75" x14ac:dyDescent="0.2">
      <c r="L898" s="58"/>
    </row>
    <row r="899" spans="12:12" ht="12.75" x14ac:dyDescent="0.2">
      <c r="L899" s="58"/>
    </row>
    <row r="900" spans="12:12" ht="12.75" x14ac:dyDescent="0.2">
      <c r="L900" s="58"/>
    </row>
    <row r="901" spans="12:12" ht="12.75" x14ac:dyDescent="0.2">
      <c r="L901" s="58"/>
    </row>
    <row r="902" spans="12:12" ht="12.75" x14ac:dyDescent="0.2">
      <c r="L902" s="58"/>
    </row>
    <row r="903" spans="12:12" ht="12.75" x14ac:dyDescent="0.2">
      <c r="L903" s="58"/>
    </row>
    <row r="904" spans="12:12" ht="12.75" x14ac:dyDescent="0.2">
      <c r="L904" s="58"/>
    </row>
    <row r="905" spans="12:12" ht="12.75" x14ac:dyDescent="0.2">
      <c r="L905" s="58"/>
    </row>
    <row r="906" spans="12:12" ht="12.75" x14ac:dyDescent="0.2">
      <c r="L906" s="58"/>
    </row>
    <row r="907" spans="12:12" ht="12.75" x14ac:dyDescent="0.2">
      <c r="L907" s="58"/>
    </row>
    <row r="908" spans="12:12" ht="12.75" x14ac:dyDescent="0.2">
      <c r="L908" s="58"/>
    </row>
    <row r="909" spans="12:12" ht="12.75" x14ac:dyDescent="0.2">
      <c r="L909" s="58"/>
    </row>
    <row r="910" spans="12:12" ht="12.75" x14ac:dyDescent="0.2">
      <c r="L910" s="58"/>
    </row>
    <row r="911" spans="12:12" ht="12.75" x14ac:dyDescent="0.2">
      <c r="L911" s="58"/>
    </row>
    <row r="912" spans="12:12" ht="12.75" x14ac:dyDescent="0.2">
      <c r="L912" s="58"/>
    </row>
    <row r="913" spans="12:12" ht="12.75" x14ac:dyDescent="0.2">
      <c r="L913" s="58"/>
    </row>
    <row r="914" spans="12:12" ht="12.75" x14ac:dyDescent="0.2">
      <c r="L914" s="58"/>
    </row>
    <row r="915" spans="12:12" ht="12.75" x14ac:dyDescent="0.2">
      <c r="L915" s="58"/>
    </row>
    <row r="916" spans="12:12" ht="12.75" x14ac:dyDescent="0.2">
      <c r="L916" s="58"/>
    </row>
    <row r="917" spans="12:12" ht="12.75" x14ac:dyDescent="0.2">
      <c r="L917" s="58"/>
    </row>
    <row r="918" spans="12:12" ht="12.75" x14ac:dyDescent="0.2">
      <c r="L918" s="58"/>
    </row>
    <row r="919" spans="12:12" ht="12.75" x14ac:dyDescent="0.2">
      <c r="L919" s="58"/>
    </row>
    <row r="920" spans="12:12" ht="12.75" x14ac:dyDescent="0.2">
      <c r="L920" s="58"/>
    </row>
    <row r="921" spans="12:12" ht="12.75" x14ac:dyDescent="0.2">
      <c r="L921" s="58"/>
    </row>
    <row r="922" spans="12:12" ht="12.75" x14ac:dyDescent="0.2">
      <c r="L922" s="58"/>
    </row>
    <row r="923" spans="12:12" ht="12.75" x14ac:dyDescent="0.2">
      <c r="L923" s="58"/>
    </row>
    <row r="924" spans="12:12" ht="12.75" x14ac:dyDescent="0.2">
      <c r="L924" s="58"/>
    </row>
    <row r="925" spans="12:12" ht="12.75" x14ac:dyDescent="0.2">
      <c r="L925" s="58"/>
    </row>
    <row r="926" spans="12:12" ht="12.75" x14ac:dyDescent="0.2">
      <c r="L926" s="58"/>
    </row>
    <row r="927" spans="12:12" ht="12.75" x14ac:dyDescent="0.2">
      <c r="L927" s="58"/>
    </row>
    <row r="928" spans="12:12" ht="12.75" x14ac:dyDescent="0.2">
      <c r="L928" s="58"/>
    </row>
    <row r="929" spans="12:12" ht="12.75" x14ac:dyDescent="0.2">
      <c r="L929" s="58"/>
    </row>
    <row r="930" spans="12:12" ht="12.75" x14ac:dyDescent="0.2">
      <c r="L930" s="58"/>
    </row>
    <row r="931" spans="12:12" ht="12.75" x14ac:dyDescent="0.2">
      <c r="L931" s="58"/>
    </row>
    <row r="932" spans="12:12" ht="12.75" x14ac:dyDescent="0.2">
      <c r="L932" s="58"/>
    </row>
    <row r="933" spans="12:12" ht="12.75" x14ac:dyDescent="0.2">
      <c r="L933" s="58"/>
    </row>
    <row r="934" spans="12:12" ht="12.75" x14ac:dyDescent="0.2">
      <c r="L934" s="58"/>
    </row>
    <row r="935" spans="12:12" ht="12.75" x14ac:dyDescent="0.2">
      <c r="L935" s="58"/>
    </row>
    <row r="936" spans="12:12" ht="12.75" x14ac:dyDescent="0.2">
      <c r="L936" s="58"/>
    </row>
    <row r="937" spans="12:12" ht="12.75" x14ac:dyDescent="0.2">
      <c r="L937" s="58"/>
    </row>
    <row r="938" spans="12:12" ht="12.75" x14ac:dyDescent="0.2">
      <c r="L938" s="58"/>
    </row>
    <row r="939" spans="12:12" ht="12.75" x14ac:dyDescent="0.2">
      <c r="L939" s="58"/>
    </row>
    <row r="940" spans="12:12" ht="12.75" x14ac:dyDescent="0.2">
      <c r="L940" s="58"/>
    </row>
    <row r="941" spans="12:12" ht="12.75" x14ac:dyDescent="0.2">
      <c r="L941" s="58"/>
    </row>
    <row r="942" spans="12:12" ht="12.75" x14ac:dyDescent="0.2">
      <c r="L942" s="58"/>
    </row>
    <row r="943" spans="12:12" ht="12.75" x14ac:dyDescent="0.2">
      <c r="L943" s="58"/>
    </row>
    <row r="944" spans="12:12" ht="12.75" x14ac:dyDescent="0.2">
      <c r="L944" s="58"/>
    </row>
    <row r="945" spans="12:12" ht="12.75" x14ac:dyDescent="0.2">
      <c r="L945" s="58"/>
    </row>
    <row r="946" spans="12:12" ht="12.75" x14ac:dyDescent="0.2">
      <c r="L946" s="58"/>
    </row>
    <row r="947" spans="12:12" ht="12.75" x14ac:dyDescent="0.2">
      <c r="L947" s="58"/>
    </row>
    <row r="948" spans="12:12" ht="12.75" x14ac:dyDescent="0.2">
      <c r="L948" s="58"/>
    </row>
    <row r="949" spans="12:12" ht="12.75" x14ac:dyDescent="0.2">
      <c r="L949" s="58"/>
    </row>
    <row r="950" spans="12:12" ht="12.75" x14ac:dyDescent="0.2">
      <c r="L950" s="58"/>
    </row>
    <row r="951" spans="12:12" ht="12.75" x14ac:dyDescent="0.2">
      <c r="L951" s="58"/>
    </row>
    <row r="952" spans="12:12" ht="12.75" x14ac:dyDescent="0.2">
      <c r="L952" s="58"/>
    </row>
    <row r="953" spans="12:12" ht="12.75" x14ac:dyDescent="0.2">
      <c r="L953" s="58"/>
    </row>
    <row r="954" spans="12:12" ht="12.75" x14ac:dyDescent="0.2">
      <c r="L954" s="58"/>
    </row>
    <row r="955" spans="12:12" ht="12.75" x14ac:dyDescent="0.2">
      <c r="L955" s="58"/>
    </row>
    <row r="956" spans="12:12" ht="12.75" x14ac:dyDescent="0.2">
      <c r="L956" s="58"/>
    </row>
    <row r="957" spans="12:12" ht="12.75" x14ac:dyDescent="0.2">
      <c r="L957" s="58"/>
    </row>
    <row r="958" spans="12:12" ht="12.75" x14ac:dyDescent="0.2">
      <c r="L958" s="58"/>
    </row>
    <row r="959" spans="12:12" ht="12.75" x14ac:dyDescent="0.2">
      <c r="L959" s="58"/>
    </row>
    <row r="960" spans="12:12" ht="12.75" x14ac:dyDescent="0.2">
      <c r="L960" s="58"/>
    </row>
    <row r="961" spans="12:12" ht="12.75" x14ac:dyDescent="0.2">
      <c r="L961" s="58"/>
    </row>
    <row r="962" spans="12:12" ht="12.75" x14ac:dyDescent="0.2">
      <c r="L962" s="58"/>
    </row>
    <row r="963" spans="12:12" ht="12.75" x14ac:dyDescent="0.2">
      <c r="L963" s="58"/>
    </row>
    <row r="964" spans="12:12" ht="12.75" x14ac:dyDescent="0.2">
      <c r="L964" s="58"/>
    </row>
    <row r="965" spans="12:12" ht="12.75" x14ac:dyDescent="0.2">
      <c r="L965" s="58"/>
    </row>
    <row r="966" spans="12:12" ht="12.75" x14ac:dyDescent="0.2">
      <c r="L966" s="58"/>
    </row>
    <row r="967" spans="12:12" ht="12.75" x14ac:dyDescent="0.2">
      <c r="L967" s="58"/>
    </row>
    <row r="968" spans="12:12" ht="12.75" x14ac:dyDescent="0.2">
      <c r="L968" s="58"/>
    </row>
    <row r="969" spans="12:12" ht="12.75" x14ac:dyDescent="0.2">
      <c r="L969" s="58"/>
    </row>
    <row r="970" spans="12:12" ht="12.75" x14ac:dyDescent="0.2">
      <c r="L970" s="58"/>
    </row>
    <row r="971" spans="12:12" ht="12.75" x14ac:dyDescent="0.2">
      <c r="L971" s="58"/>
    </row>
    <row r="972" spans="12:12" ht="12.75" x14ac:dyDescent="0.2">
      <c r="L972" s="58"/>
    </row>
    <row r="973" spans="12:12" ht="12.75" x14ac:dyDescent="0.2">
      <c r="L973" s="58"/>
    </row>
    <row r="974" spans="12:12" ht="12.75" x14ac:dyDescent="0.2">
      <c r="L974" s="58"/>
    </row>
    <row r="975" spans="12:12" ht="12.75" x14ac:dyDescent="0.2">
      <c r="L975" s="58"/>
    </row>
    <row r="976" spans="12:12" ht="12.75" x14ac:dyDescent="0.2">
      <c r="L976" s="58"/>
    </row>
    <row r="977" spans="12:12" ht="12.75" x14ac:dyDescent="0.2">
      <c r="L977" s="58"/>
    </row>
    <row r="978" spans="12:12" ht="12.75" x14ac:dyDescent="0.2">
      <c r="L978" s="58"/>
    </row>
    <row r="979" spans="12:12" ht="12.75" x14ac:dyDescent="0.2">
      <c r="L979" s="58"/>
    </row>
    <row r="980" spans="12:12" ht="12.75" x14ac:dyDescent="0.2">
      <c r="L980" s="58"/>
    </row>
    <row r="981" spans="12:12" ht="12.75" x14ac:dyDescent="0.2">
      <c r="L981" s="58"/>
    </row>
    <row r="982" spans="12:12" ht="12.75" x14ac:dyDescent="0.2">
      <c r="L982" s="58"/>
    </row>
    <row r="983" spans="12:12" ht="12.75" x14ac:dyDescent="0.2">
      <c r="L983" s="58"/>
    </row>
    <row r="984" spans="12:12" ht="12.75" x14ac:dyDescent="0.2">
      <c r="L984" s="58"/>
    </row>
    <row r="985" spans="12:12" ht="12.75" x14ac:dyDescent="0.2">
      <c r="L985" s="58"/>
    </row>
    <row r="986" spans="12:12" ht="12.75" x14ac:dyDescent="0.2">
      <c r="L986" s="58"/>
    </row>
    <row r="987" spans="12:12" ht="12.75" x14ac:dyDescent="0.2">
      <c r="L987" s="58"/>
    </row>
    <row r="988" spans="12:12" ht="12.75" x14ac:dyDescent="0.2">
      <c r="L988" s="58"/>
    </row>
    <row r="989" spans="12:12" ht="12.75" x14ac:dyDescent="0.2">
      <c r="L989" s="58"/>
    </row>
    <row r="990" spans="12:12" ht="12.75" x14ac:dyDescent="0.2">
      <c r="L990" s="58"/>
    </row>
    <row r="991" spans="12:12" ht="12.75" x14ac:dyDescent="0.2">
      <c r="L991" s="58"/>
    </row>
    <row r="992" spans="12:12" ht="12.75" x14ac:dyDescent="0.2">
      <c r="L992" s="58"/>
    </row>
    <row r="993" spans="12:12" ht="12.75" x14ac:dyDescent="0.2">
      <c r="L993" s="58"/>
    </row>
    <row r="994" spans="12:12" ht="12.75" x14ac:dyDescent="0.2">
      <c r="L994" s="58"/>
    </row>
    <row r="995" spans="12:12" ht="12.75" x14ac:dyDescent="0.2">
      <c r="L995" s="58"/>
    </row>
    <row r="996" spans="12:12" ht="12.75" x14ac:dyDescent="0.2">
      <c r="L996" s="58"/>
    </row>
    <row r="997" spans="12:12" ht="12.75" x14ac:dyDescent="0.2">
      <c r="L997" s="58"/>
    </row>
    <row r="998" spans="12:12" ht="12.75" x14ac:dyDescent="0.2">
      <c r="L998" s="58"/>
    </row>
    <row r="999" spans="12:12" ht="12.75" x14ac:dyDescent="0.2">
      <c r="L999" s="58"/>
    </row>
  </sheetData>
  <mergeCells count="1">
    <mergeCell ref="N1:O1"/>
  </mergeCells>
  <conditionalFormatting sqref="O15:T189">
    <cfRule type="cellIs" dxfId="49" priority="1" operator="equal">
      <formula>"X"</formula>
    </cfRule>
  </conditionalFormatting>
  <conditionalFormatting sqref="O15:T19">
    <cfRule type="cellIs" dxfId="48" priority="2" operator="equal">
      <formula>"."</formula>
    </cfRule>
  </conditionalFormatting>
  <conditionalFormatting sqref="O15:T19">
    <cfRule type="cellIs" dxfId="47" priority="3" operator="equal">
      <formula>0</formula>
    </cfRule>
  </conditionalFormatting>
  <conditionalFormatting sqref="O15:T19">
    <cfRule type="cellIs" dxfId="46" priority="4" operator="equal">
      <formula>"NaN"</formula>
    </cfRule>
  </conditionalFormatting>
  <conditionalFormatting sqref="O15:T19">
    <cfRule type="containsText" dxfId="45" priority="5" operator="containsText" text="+">
      <formula>NOT(ISERROR(SEARCH(("+"),(O15))))</formula>
    </cfRule>
  </conditionalFormatting>
  <conditionalFormatting sqref="O6:W10 O15:T19">
    <cfRule type="cellIs" dxfId="44" priority="6" operator="equal">
      <formula>"-"</formula>
    </cfRule>
  </conditionalFormatting>
  <conditionalFormatting sqref="O15:T19">
    <cfRule type="notContainsBlanks" dxfId="43" priority="7">
      <formula>LEN(TRIM(O15))&gt;0</formula>
    </cfRule>
  </conditionalFormatting>
  <conditionalFormatting sqref="O6:W10">
    <cfRule type="beginsWith" dxfId="42" priority="8" operator="beginsWith" text="v">
      <formula>LEFT((O6),LEN("v"))=("v")</formula>
    </cfRule>
  </conditionalFormatting>
  <conditionalFormatting sqref="O6:W10">
    <cfRule type="beginsWith" dxfId="41" priority="9" operator="beginsWith" text="@">
      <formula>LEFT((O6),LEN("@"))=("@")</formula>
    </cfRule>
  </conditionalFormatting>
  <conditionalFormatting sqref="X6:Y10">
    <cfRule type="colorScale" priority="10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Z6:Z10">
    <cfRule type="colorScale" priority="11">
      <colorScale>
        <cfvo type="min"/>
        <cfvo type="percentile" val="50"/>
        <cfvo type="max"/>
        <color rgb="FFFF0000"/>
        <color rgb="FFFFD666"/>
        <color rgb="FF00FF00"/>
      </colorScale>
    </cfRule>
  </conditionalFormatting>
  <conditionalFormatting sqref="A2:A28">
    <cfRule type="cellIs" dxfId="40" priority="12" operator="equal">
      <formula>"NA"</formula>
    </cfRule>
  </conditionalFormatting>
  <conditionalFormatting sqref="K2:K28">
    <cfRule type="notContainsBlanks" dxfId="39" priority="13">
      <formula>LEN(TRIM(K2))&gt;0</formula>
    </cfRule>
  </conditionalFormatting>
  <conditionalFormatting sqref="K17:K21">
    <cfRule type="notContainsBlanks" dxfId="38" priority="14">
      <formula>LEN(TRIM(K17))&gt;0</formula>
    </cfRule>
  </conditionalFormatting>
  <conditionalFormatting sqref="K2:K28">
    <cfRule type="containsBlanks" dxfId="37" priority="15">
      <formula>LEN(TRIM(K2))=0</formula>
    </cfRule>
  </conditionalFormatting>
  <conditionalFormatting sqref="L17:L20">
    <cfRule type="expression" dxfId="36" priority="16">
      <formula>COUNTIF(L32:L56, L17)&gt;3</formula>
    </cfRule>
  </conditionalFormatting>
  <conditionalFormatting sqref="L12:L16">
    <cfRule type="expression" dxfId="35" priority="17">
      <formula>COUNTIF(L31:L50, L12)&gt;3</formula>
    </cfRule>
  </conditionalFormatting>
  <conditionalFormatting sqref="A35">
    <cfRule type="expression" dxfId="34" priority="18">
      <formula>COUNTIF(A9:A26, A35)&gt;2</formula>
    </cfRule>
  </conditionalFormatting>
  <conditionalFormatting sqref="A1:H1 L1">
    <cfRule type="expression" dxfId="33" priority="19">
      <formula>INDIRECT("d"&amp;ROW())="ES"</formula>
    </cfRule>
  </conditionalFormatting>
  <conditionalFormatting sqref="A1:H1 L1">
    <cfRule type="expression" dxfId="32" priority="20">
      <formula>INDIRECT("d"&amp;ROW())="d1"</formula>
    </cfRule>
  </conditionalFormatting>
  <conditionalFormatting sqref="A1:H1 L1">
    <cfRule type="expression" dxfId="31" priority="21">
      <formula>INDIRECT("d"&amp;ROW())="U17"</formula>
    </cfRule>
  </conditionalFormatting>
  <conditionalFormatting sqref="A1:H1 L1">
    <cfRule type="expression" dxfId="30" priority="22">
      <formula>INDIRECT("d"&amp;ROW())="D2"</formula>
    </cfRule>
  </conditionalFormatting>
  <conditionalFormatting sqref="A1:H1 L1">
    <cfRule type="expression" dxfId="29" priority="23">
      <formula>INDIRECT("d"&amp;ROW())="NEFL"</formula>
    </cfRule>
  </conditionalFormatting>
  <dataValidations count="2">
    <dataValidation type="list" allowBlank="1" showErrorMessage="1" sqref="O2:O3" xr:uid="{00000000-0002-0000-0400-000000000000}">
      <formula1>"JA,nei"</formula1>
    </dataValidation>
    <dataValidation type="list" allowBlank="1" sqref="I2:I33" xr:uid="{00000000-0002-0000-0400-000001000000}">
      <formula1>"L,S,M"</formula1>
    </dataValidation>
  </dataValidations>
  <printOptions horizontalCentered="1" gridLines="1"/>
  <pageMargins left="0.7" right="0.7" top="0.75" bottom="0.75" header="0" footer="0"/>
  <pageSetup paperSize="9" fitToWidth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Y1003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42578125" defaultRowHeight="15.75" customHeight="1" x14ac:dyDescent="0.2"/>
  <cols>
    <col min="1" max="1" width="5.42578125" customWidth="1"/>
    <col min="3" max="3" width="9.7109375" customWidth="1"/>
    <col min="4" max="4" width="6.5703125" customWidth="1"/>
    <col min="5" max="5" width="11.85546875" customWidth="1"/>
    <col min="6" max="6" width="16.140625" customWidth="1"/>
    <col min="7" max="7" width="14.7109375" customWidth="1"/>
    <col min="8" max="8" width="15.85546875" customWidth="1"/>
    <col min="9" max="9" width="5.42578125" customWidth="1"/>
    <col min="10" max="10" width="4.42578125" customWidth="1"/>
    <col min="11" max="11" width="5.42578125" hidden="1" customWidth="1"/>
    <col min="12" max="12" width="5.42578125" customWidth="1"/>
    <col min="13" max="13" width="8.28515625" customWidth="1"/>
    <col min="14" max="22" width="10.85546875" customWidth="1"/>
  </cols>
  <sheetData>
    <row r="1" spans="1:25" x14ac:dyDescent="0.25">
      <c r="A1" s="1" t="s">
        <v>0</v>
      </c>
      <c r="B1" s="2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" t="s">
        <v>8</v>
      </c>
      <c r="K1" s="11" t="s">
        <v>9</v>
      </c>
      <c r="L1" s="21" t="s">
        <v>0</v>
      </c>
      <c r="N1" s="84"/>
      <c r="O1" s="85"/>
      <c r="Q1" s="84"/>
      <c r="R1" s="85"/>
    </row>
    <row r="2" spans="1:25" ht="15.75" customHeight="1" x14ac:dyDescent="0.2">
      <c r="A2" s="16" t="e">
        <f t="shared" ref="A2:A23" si="0">IF(K2, "NA", L2)</f>
        <v>#VALUE!</v>
      </c>
      <c r="B2" s="22">
        <f t="shared" ref="B2:B23" si="1">DATE(2020,1,-2)-WEEKDAY(DATE(2020,1,3))+((L2+33)*7)+(IF(I2="L",5,IF(I2="S",6,IF(I2="M",7, IF(I2="F", 4)))))</f>
        <v>44072</v>
      </c>
      <c r="C2" s="18">
        <v>0.58333333333333337</v>
      </c>
      <c r="D2" s="10" t="s">
        <v>42</v>
      </c>
      <c r="E2" t="e">
        <f t="shared" ref="E2:E22" ca="1" si="2">_xludf.SWITCH(F2, "1814s", "Bøn", "Vikings", "Frogner", "Trolls", "Frogner", "Falcons", "Olaløkka", "Seahawks", "Rolland", "Ironmen", "Gommerud", "Gladiators", "Karuss", "Starfighters","Vigernesjordet", "?")</f>
        <v>#NAME?</v>
      </c>
      <c r="F2" s="10" t="s">
        <v>10</v>
      </c>
      <c r="G2" s="10" t="s">
        <v>19</v>
      </c>
      <c r="H2" s="23"/>
      <c r="I2" s="10" t="str">
        <f t="shared" ref="I2:I22" si="3">IF(OR(F2="Seahawks", G2="Seahawks"), "L", "S")</f>
        <v>L</v>
      </c>
      <c r="K2" s="11" t="str">
        <f t="shared" ref="K2:K22" si="4">IF(OR(AND($O$3 = "Ja", OR(F2 = "Ironmen", G2 = "Ironmen")), AND($O$2 = "Ja", OR(F2 = "Seahawks", G2 = "Seahawks"))), 1, "")</f>
        <v/>
      </c>
      <c r="L2" s="10">
        <v>2</v>
      </c>
      <c r="N2" s="11"/>
      <c r="O2" s="11"/>
      <c r="Q2" s="25"/>
      <c r="R2" s="25"/>
    </row>
    <row r="3" spans="1:25" ht="15.75" customHeight="1" x14ac:dyDescent="0.2">
      <c r="A3" s="16" t="e">
        <f t="shared" si="0"/>
        <v>#VALUE!</v>
      </c>
      <c r="B3" s="22">
        <f t="shared" si="1"/>
        <v>44073</v>
      </c>
      <c r="C3" s="18">
        <v>0.58333333333333337</v>
      </c>
      <c r="D3" s="10" t="s">
        <v>42</v>
      </c>
      <c r="E3" t="e">
        <f t="shared" ca="1" si="2"/>
        <v>#NAME?</v>
      </c>
      <c r="F3" s="10" t="s">
        <v>13</v>
      </c>
      <c r="G3" s="14" t="s">
        <v>39</v>
      </c>
      <c r="H3" s="23"/>
      <c r="I3" s="10" t="str">
        <f t="shared" si="3"/>
        <v>S</v>
      </c>
      <c r="K3" s="11" t="str">
        <f t="shared" si="4"/>
        <v/>
      </c>
      <c r="L3" s="10">
        <v>2</v>
      </c>
      <c r="N3" s="11"/>
      <c r="O3" s="11"/>
      <c r="Q3" s="25"/>
      <c r="R3" s="25"/>
    </row>
    <row r="4" spans="1:25" ht="15.75" customHeight="1" x14ac:dyDescent="0.2">
      <c r="A4" s="16" t="e">
        <f t="shared" si="0"/>
        <v>#VALUE!</v>
      </c>
      <c r="B4" s="22">
        <f t="shared" si="1"/>
        <v>44073</v>
      </c>
      <c r="C4" s="18">
        <v>0.58333333333333337</v>
      </c>
      <c r="D4" s="10" t="s">
        <v>42</v>
      </c>
      <c r="E4" t="e">
        <f t="shared" ca="1" si="2"/>
        <v>#NAME?</v>
      </c>
      <c r="F4" s="10" t="s">
        <v>12</v>
      </c>
      <c r="G4" s="10" t="s">
        <v>17</v>
      </c>
      <c r="I4" s="10" t="str">
        <f t="shared" si="3"/>
        <v>S</v>
      </c>
      <c r="K4" s="11" t="str">
        <f t="shared" si="4"/>
        <v/>
      </c>
      <c r="L4" s="10">
        <v>2</v>
      </c>
    </row>
    <row r="5" spans="1:25" ht="15.75" customHeight="1" x14ac:dyDescent="0.2">
      <c r="A5" s="16" t="e">
        <f t="shared" si="0"/>
        <v>#VALUE!</v>
      </c>
      <c r="B5" s="22">
        <f t="shared" si="1"/>
        <v>44079</v>
      </c>
      <c r="C5" s="18">
        <v>0.58333333333333337</v>
      </c>
      <c r="D5" s="10" t="s">
        <v>42</v>
      </c>
      <c r="E5" t="e">
        <f t="shared" ca="1" si="2"/>
        <v>#NAME?</v>
      </c>
      <c r="F5" s="10" t="s">
        <v>19</v>
      </c>
      <c r="G5" s="10" t="s">
        <v>12</v>
      </c>
      <c r="H5" s="28"/>
      <c r="I5" s="10" t="str">
        <f t="shared" si="3"/>
        <v>L</v>
      </c>
      <c r="K5" s="11" t="str">
        <f t="shared" si="4"/>
        <v/>
      </c>
      <c r="L5" s="10">
        <v>3</v>
      </c>
      <c r="N5" s="16"/>
      <c r="W5" s="29" t="s">
        <v>43</v>
      </c>
      <c r="X5" s="29" t="s">
        <v>44</v>
      </c>
      <c r="Y5" s="29" t="s">
        <v>45</v>
      </c>
    </row>
    <row r="6" spans="1:25" ht="15.75" customHeight="1" x14ac:dyDescent="0.2">
      <c r="A6" s="16" t="e">
        <f t="shared" si="0"/>
        <v>#VALUE!</v>
      </c>
      <c r="B6" s="22">
        <f t="shared" si="1"/>
        <v>44080</v>
      </c>
      <c r="C6" s="18">
        <v>0.58333333333333337</v>
      </c>
      <c r="D6" s="10" t="s">
        <v>42</v>
      </c>
      <c r="E6" t="e">
        <f t="shared" ca="1" si="2"/>
        <v>#NAME?</v>
      </c>
      <c r="F6" s="10" t="s">
        <v>39</v>
      </c>
      <c r="G6" s="10" t="s">
        <v>33</v>
      </c>
      <c r="H6" s="23"/>
      <c r="I6" s="10" t="str">
        <f t="shared" si="3"/>
        <v>S</v>
      </c>
      <c r="K6" s="11" t="str">
        <f t="shared" si="4"/>
        <v/>
      </c>
      <c r="L6" s="10">
        <v>3</v>
      </c>
      <c r="W6" s="30">
        <f t="shared" ref="W6:W11" si="5">COUNTIF(O6:V6, "v*")</f>
        <v>0</v>
      </c>
      <c r="X6" s="30">
        <f t="shared" ref="X6:X11" si="6">COUNTIF(O6:V6, "@*")</f>
        <v>0</v>
      </c>
      <c r="Y6" s="30">
        <f t="shared" ref="Y6:Y11" si="7">W6+X6</f>
        <v>0</v>
      </c>
    </row>
    <row r="7" spans="1:25" ht="15.75" customHeight="1" x14ac:dyDescent="0.2">
      <c r="A7" s="16" t="e">
        <f t="shared" si="0"/>
        <v>#VALUE!</v>
      </c>
      <c r="B7" s="22">
        <f t="shared" si="1"/>
        <v>44080</v>
      </c>
      <c r="C7" s="18">
        <v>0.58333333333333337</v>
      </c>
      <c r="D7" s="10" t="s">
        <v>42</v>
      </c>
      <c r="E7" t="e">
        <f t="shared" ca="1" si="2"/>
        <v>#NAME?</v>
      </c>
      <c r="F7" s="10" t="s">
        <v>17</v>
      </c>
      <c r="G7" s="10" t="s">
        <v>13</v>
      </c>
      <c r="H7" s="23"/>
      <c r="I7" s="10" t="str">
        <f t="shared" si="3"/>
        <v>S</v>
      </c>
      <c r="K7" s="11" t="str">
        <f t="shared" si="4"/>
        <v/>
      </c>
      <c r="L7" s="10">
        <v>3</v>
      </c>
      <c r="W7" s="30">
        <f t="shared" si="5"/>
        <v>0</v>
      </c>
      <c r="X7" s="30">
        <f t="shared" si="6"/>
        <v>0</v>
      </c>
      <c r="Y7" s="30">
        <f t="shared" si="7"/>
        <v>0</v>
      </c>
    </row>
    <row r="8" spans="1:25" ht="15.75" customHeight="1" x14ac:dyDescent="0.2">
      <c r="A8" s="16" t="e">
        <f t="shared" si="0"/>
        <v>#VALUE!</v>
      </c>
      <c r="B8" s="22">
        <f t="shared" si="1"/>
        <v>44086</v>
      </c>
      <c r="C8" s="18">
        <v>0.58333333333333337</v>
      </c>
      <c r="D8" s="10" t="s">
        <v>42</v>
      </c>
      <c r="E8" t="e">
        <f t="shared" ca="1" si="2"/>
        <v>#NAME?</v>
      </c>
      <c r="F8" s="10" t="s">
        <v>13</v>
      </c>
      <c r="G8" s="10" t="s">
        <v>19</v>
      </c>
      <c r="H8" s="23"/>
      <c r="I8" s="10" t="str">
        <f t="shared" si="3"/>
        <v>L</v>
      </c>
      <c r="K8" s="11" t="str">
        <f t="shared" si="4"/>
        <v/>
      </c>
      <c r="L8" s="10">
        <v>4</v>
      </c>
      <c r="W8" s="30">
        <f t="shared" si="5"/>
        <v>0</v>
      </c>
      <c r="X8" s="30">
        <f t="shared" si="6"/>
        <v>0</v>
      </c>
      <c r="Y8" s="30">
        <f t="shared" si="7"/>
        <v>0</v>
      </c>
    </row>
    <row r="9" spans="1:25" ht="15.75" customHeight="1" x14ac:dyDescent="0.2">
      <c r="A9" s="16" t="e">
        <f t="shared" si="0"/>
        <v>#VALUE!</v>
      </c>
      <c r="B9" s="22">
        <f t="shared" si="1"/>
        <v>44087</v>
      </c>
      <c r="C9" s="18">
        <v>0.58333333333333337</v>
      </c>
      <c r="D9" s="10" t="s">
        <v>42</v>
      </c>
      <c r="E9" t="e">
        <f t="shared" ca="1" si="2"/>
        <v>#NAME?</v>
      </c>
      <c r="F9" s="10" t="s">
        <v>33</v>
      </c>
      <c r="G9" s="10" t="s">
        <v>17</v>
      </c>
      <c r="I9" s="10" t="str">
        <f t="shared" si="3"/>
        <v>S</v>
      </c>
      <c r="K9" s="11" t="str">
        <f t="shared" si="4"/>
        <v/>
      </c>
      <c r="L9" s="10">
        <v>4</v>
      </c>
      <c r="W9" s="30">
        <f t="shared" si="5"/>
        <v>0</v>
      </c>
      <c r="X9" s="30">
        <f t="shared" si="6"/>
        <v>0</v>
      </c>
      <c r="Y9" s="30">
        <f t="shared" si="7"/>
        <v>0</v>
      </c>
    </row>
    <row r="10" spans="1:25" ht="15.75" customHeight="1" x14ac:dyDescent="0.2">
      <c r="A10" s="16" t="e">
        <f t="shared" si="0"/>
        <v>#VALUE!</v>
      </c>
      <c r="B10" s="22">
        <f t="shared" si="1"/>
        <v>44087</v>
      </c>
      <c r="C10" s="18">
        <v>0.58333333333333337</v>
      </c>
      <c r="D10" s="10" t="s">
        <v>42</v>
      </c>
      <c r="E10" t="e">
        <f t="shared" ca="1" si="2"/>
        <v>#NAME?</v>
      </c>
      <c r="F10" s="10" t="s">
        <v>12</v>
      </c>
      <c r="G10" s="10" t="s">
        <v>10</v>
      </c>
      <c r="H10" s="23"/>
      <c r="I10" s="10" t="str">
        <f t="shared" si="3"/>
        <v>S</v>
      </c>
      <c r="K10" s="11" t="str">
        <f t="shared" si="4"/>
        <v/>
      </c>
      <c r="L10" s="10">
        <v>4</v>
      </c>
      <c r="W10" s="30">
        <f t="shared" si="5"/>
        <v>0</v>
      </c>
      <c r="X10" s="30">
        <f t="shared" si="6"/>
        <v>0</v>
      </c>
      <c r="Y10" s="30">
        <f t="shared" si="7"/>
        <v>0</v>
      </c>
    </row>
    <row r="11" spans="1:25" ht="15.75" customHeight="1" x14ac:dyDescent="0.2">
      <c r="A11" s="16" t="e">
        <f t="shared" si="0"/>
        <v>#VALUE!</v>
      </c>
      <c r="B11" s="22">
        <f t="shared" si="1"/>
        <v>44093</v>
      </c>
      <c r="C11" s="18">
        <v>0.58333333333333337</v>
      </c>
      <c r="D11" s="10" t="s">
        <v>42</v>
      </c>
      <c r="E11" t="e">
        <f t="shared" ca="1" si="2"/>
        <v>#NAME?</v>
      </c>
      <c r="F11" s="10" t="s">
        <v>19</v>
      </c>
      <c r="G11" s="10" t="s">
        <v>33</v>
      </c>
      <c r="I11" s="10" t="str">
        <f t="shared" si="3"/>
        <v>L</v>
      </c>
      <c r="K11" s="11" t="str">
        <f t="shared" si="4"/>
        <v/>
      </c>
      <c r="L11" s="10">
        <v>5</v>
      </c>
      <c r="W11" s="30">
        <f t="shared" si="5"/>
        <v>0</v>
      </c>
      <c r="X11" s="30">
        <f t="shared" si="6"/>
        <v>0</v>
      </c>
      <c r="Y11" s="30">
        <f t="shared" si="7"/>
        <v>0</v>
      </c>
    </row>
    <row r="12" spans="1:25" ht="15.75" customHeight="1" x14ac:dyDescent="0.2">
      <c r="A12" s="16" t="e">
        <f t="shared" si="0"/>
        <v>#VALUE!</v>
      </c>
      <c r="B12" s="22">
        <f t="shared" si="1"/>
        <v>44094</v>
      </c>
      <c r="C12" s="18">
        <v>0.58333333333333337</v>
      </c>
      <c r="D12" s="10" t="s">
        <v>42</v>
      </c>
      <c r="E12" t="e">
        <f t="shared" ca="1" si="2"/>
        <v>#NAME?</v>
      </c>
      <c r="F12" s="14" t="s">
        <v>17</v>
      </c>
      <c r="G12" s="10" t="s">
        <v>39</v>
      </c>
      <c r="H12" s="23"/>
      <c r="I12" s="10" t="str">
        <f t="shared" si="3"/>
        <v>S</v>
      </c>
      <c r="K12" s="11" t="str">
        <f t="shared" si="4"/>
        <v/>
      </c>
      <c r="L12" s="10">
        <v>5</v>
      </c>
    </row>
    <row r="13" spans="1:25" ht="15.75" customHeight="1" x14ac:dyDescent="0.2">
      <c r="A13" s="16" t="e">
        <f t="shared" si="0"/>
        <v>#VALUE!</v>
      </c>
      <c r="B13" s="22">
        <f t="shared" si="1"/>
        <v>44094</v>
      </c>
      <c r="C13" s="18">
        <v>0.58333333333333337</v>
      </c>
      <c r="D13" s="10" t="s">
        <v>42</v>
      </c>
      <c r="E13" t="e">
        <f t="shared" ca="1" si="2"/>
        <v>#NAME?</v>
      </c>
      <c r="F13" s="10" t="s">
        <v>10</v>
      </c>
      <c r="G13" s="10" t="s">
        <v>13</v>
      </c>
      <c r="I13" s="10" t="str">
        <f t="shared" si="3"/>
        <v>S</v>
      </c>
      <c r="K13" s="11" t="str">
        <f t="shared" si="4"/>
        <v/>
      </c>
      <c r="L13" s="10">
        <v>5</v>
      </c>
    </row>
    <row r="14" spans="1:25" ht="15.75" customHeight="1" x14ac:dyDescent="0.2">
      <c r="A14" s="16" t="e">
        <f t="shared" si="0"/>
        <v>#VALUE!</v>
      </c>
      <c r="B14" s="22">
        <f t="shared" si="1"/>
        <v>44100</v>
      </c>
      <c r="C14" s="18">
        <v>0.58333333333333337</v>
      </c>
      <c r="D14" s="10" t="s">
        <v>42</v>
      </c>
      <c r="E14" t="e">
        <f t="shared" ca="1" si="2"/>
        <v>#NAME?</v>
      </c>
      <c r="F14" s="10" t="s">
        <v>39</v>
      </c>
      <c r="G14" s="10" t="s">
        <v>19</v>
      </c>
      <c r="H14" s="41"/>
      <c r="I14" s="10" t="str">
        <f t="shared" si="3"/>
        <v>L</v>
      </c>
      <c r="K14" s="11" t="str">
        <f t="shared" si="4"/>
        <v/>
      </c>
      <c r="L14" s="10">
        <v>6</v>
      </c>
    </row>
    <row r="15" spans="1:25" ht="15.75" customHeight="1" x14ac:dyDescent="0.2">
      <c r="A15" s="16" t="e">
        <f t="shared" si="0"/>
        <v>#VALUE!</v>
      </c>
      <c r="B15" s="22">
        <f t="shared" si="1"/>
        <v>44101</v>
      </c>
      <c r="C15" s="18">
        <v>0.58333333333333337</v>
      </c>
      <c r="D15" s="10" t="s">
        <v>42</v>
      </c>
      <c r="E15" t="e">
        <f t="shared" ca="1" si="2"/>
        <v>#NAME?</v>
      </c>
      <c r="F15" s="10" t="s">
        <v>13</v>
      </c>
      <c r="G15" s="10" t="s">
        <v>12</v>
      </c>
      <c r="H15" s="23"/>
      <c r="I15" s="10" t="str">
        <f t="shared" si="3"/>
        <v>S</v>
      </c>
      <c r="K15" s="11" t="str">
        <f t="shared" si="4"/>
        <v/>
      </c>
      <c r="L15" s="10">
        <v>6</v>
      </c>
    </row>
    <row r="16" spans="1:25" ht="15.75" customHeight="1" x14ac:dyDescent="0.2">
      <c r="A16" s="16" t="e">
        <f t="shared" si="0"/>
        <v>#VALUE!</v>
      </c>
      <c r="B16" s="22">
        <f t="shared" si="1"/>
        <v>44101</v>
      </c>
      <c r="C16" s="18">
        <v>0.58333333333333337</v>
      </c>
      <c r="D16" s="10" t="s">
        <v>42</v>
      </c>
      <c r="E16" t="e">
        <f t="shared" ca="1" si="2"/>
        <v>#NAME?</v>
      </c>
      <c r="F16" s="14" t="s">
        <v>33</v>
      </c>
      <c r="G16" s="10" t="s">
        <v>10</v>
      </c>
      <c r="H16" s="23"/>
      <c r="I16" s="10" t="str">
        <f t="shared" si="3"/>
        <v>S</v>
      </c>
      <c r="K16" s="11" t="str">
        <f t="shared" si="4"/>
        <v/>
      </c>
      <c r="L16" s="10">
        <v>6</v>
      </c>
      <c r="Q16" s="25"/>
      <c r="R16" s="25"/>
    </row>
    <row r="17" spans="1:20" ht="15.75" customHeight="1" x14ac:dyDescent="0.2">
      <c r="A17" s="16" t="e">
        <f t="shared" si="0"/>
        <v>#VALUE!</v>
      </c>
      <c r="B17" s="22">
        <f t="shared" si="1"/>
        <v>44115</v>
      </c>
      <c r="C17" s="18">
        <v>0.58333333333333337</v>
      </c>
      <c r="D17" s="10" t="s">
        <v>42</v>
      </c>
      <c r="E17" t="e">
        <f t="shared" ca="1" si="2"/>
        <v>#NAME?</v>
      </c>
      <c r="F17" s="10" t="s">
        <v>39</v>
      </c>
      <c r="G17" s="10" t="s">
        <v>12</v>
      </c>
      <c r="H17" s="23"/>
      <c r="I17" s="10" t="str">
        <f t="shared" si="3"/>
        <v>S</v>
      </c>
      <c r="K17" s="11" t="str">
        <f t="shared" si="4"/>
        <v/>
      </c>
      <c r="L17" s="10">
        <v>8</v>
      </c>
    </row>
    <row r="18" spans="1:20" ht="15.75" customHeight="1" x14ac:dyDescent="0.2">
      <c r="A18" s="16" t="e">
        <f t="shared" si="0"/>
        <v>#VALUE!</v>
      </c>
      <c r="B18" s="22">
        <f t="shared" si="1"/>
        <v>44115</v>
      </c>
      <c r="C18" s="18">
        <v>0.58333333333333337</v>
      </c>
      <c r="D18" s="10" t="s">
        <v>42</v>
      </c>
      <c r="E18" t="e">
        <f t="shared" ca="1" si="2"/>
        <v>#NAME?</v>
      </c>
      <c r="F18" s="10" t="s">
        <v>17</v>
      </c>
      <c r="G18" s="14" t="s">
        <v>10</v>
      </c>
      <c r="H18" s="23"/>
      <c r="I18" s="10" t="str">
        <f t="shared" si="3"/>
        <v>S</v>
      </c>
      <c r="K18" s="11" t="str">
        <f t="shared" si="4"/>
        <v/>
      </c>
      <c r="L18" s="10">
        <v>8</v>
      </c>
    </row>
    <row r="19" spans="1:20" ht="15.75" customHeight="1" x14ac:dyDescent="0.2">
      <c r="A19" s="16" t="e">
        <f t="shared" si="0"/>
        <v>#VALUE!</v>
      </c>
      <c r="B19" s="22">
        <f t="shared" si="1"/>
        <v>44115</v>
      </c>
      <c r="C19" s="18">
        <v>0.58333333333333337</v>
      </c>
      <c r="D19" s="10" t="s">
        <v>42</v>
      </c>
      <c r="E19" t="e">
        <f t="shared" ca="1" si="2"/>
        <v>#NAME?</v>
      </c>
      <c r="F19" s="10" t="s">
        <v>33</v>
      </c>
      <c r="G19" s="10" t="s">
        <v>13</v>
      </c>
      <c r="H19" s="23"/>
      <c r="I19" s="10" t="str">
        <f t="shared" si="3"/>
        <v>S</v>
      </c>
      <c r="K19" s="11" t="str">
        <f t="shared" si="4"/>
        <v/>
      </c>
      <c r="L19" s="10">
        <v>8</v>
      </c>
      <c r="R19" s="10"/>
    </row>
    <row r="20" spans="1:20" ht="15.75" customHeight="1" x14ac:dyDescent="0.2">
      <c r="A20" s="16" t="e">
        <f t="shared" si="0"/>
        <v>#VALUE!</v>
      </c>
      <c r="B20" s="22">
        <f t="shared" si="1"/>
        <v>44121</v>
      </c>
      <c r="C20" s="18">
        <v>0.58333333333333337</v>
      </c>
      <c r="D20" s="10" t="s">
        <v>42</v>
      </c>
      <c r="E20" t="e">
        <f t="shared" ca="1" si="2"/>
        <v>#NAME?</v>
      </c>
      <c r="F20" s="10" t="s">
        <v>19</v>
      </c>
      <c r="G20" s="14" t="s">
        <v>17</v>
      </c>
      <c r="I20" s="10" t="str">
        <f t="shared" si="3"/>
        <v>L</v>
      </c>
      <c r="K20" s="11" t="str">
        <f t="shared" si="4"/>
        <v/>
      </c>
      <c r="L20" s="10">
        <v>9</v>
      </c>
      <c r="T20" s="12"/>
    </row>
    <row r="21" spans="1:20" ht="15.75" customHeight="1" x14ac:dyDescent="0.2">
      <c r="A21" s="16" t="e">
        <f t="shared" si="0"/>
        <v>#VALUE!</v>
      </c>
      <c r="B21" s="22">
        <f t="shared" si="1"/>
        <v>44122</v>
      </c>
      <c r="C21" s="18">
        <v>0.58333333333333337</v>
      </c>
      <c r="D21" s="10" t="s">
        <v>42</v>
      </c>
      <c r="E21" t="e">
        <f t="shared" ca="1" si="2"/>
        <v>#NAME?</v>
      </c>
      <c r="F21" s="10" t="s">
        <v>10</v>
      </c>
      <c r="G21" s="10" t="s">
        <v>39</v>
      </c>
      <c r="I21" s="10" t="str">
        <f t="shared" si="3"/>
        <v>S</v>
      </c>
      <c r="K21" s="11" t="str">
        <f t="shared" si="4"/>
        <v/>
      </c>
      <c r="L21" s="10">
        <v>9</v>
      </c>
      <c r="O21" s="10"/>
    </row>
    <row r="22" spans="1:20" ht="15.75" customHeight="1" x14ac:dyDescent="0.2">
      <c r="A22" s="16" t="e">
        <f t="shared" si="0"/>
        <v>#VALUE!</v>
      </c>
      <c r="B22" s="22">
        <f t="shared" si="1"/>
        <v>44122</v>
      </c>
      <c r="C22" s="18">
        <v>0.58333333333333337</v>
      </c>
      <c r="D22" s="10" t="s">
        <v>42</v>
      </c>
      <c r="E22" t="e">
        <f t="shared" ca="1" si="2"/>
        <v>#NAME?</v>
      </c>
      <c r="F22" s="10" t="s">
        <v>12</v>
      </c>
      <c r="G22" s="14" t="s">
        <v>33</v>
      </c>
      <c r="H22" s="23"/>
      <c r="I22" s="10" t="str">
        <f t="shared" si="3"/>
        <v>S</v>
      </c>
      <c r="K22" s="11" t="str">
        <f t="shared" si="4"/>
        <v/>
      </c>
      <c r="L22" s="10">
        <v>9</v>
      </c>
      <c r="N22" s="10"/>
    </row>
    <row r="23" spans="1:20" ht="15.75" customHeight="1" x14ac:dyDescent="0.2">
      <c r="A23" s="16">
        <f t="shared" si="0"/>
        <v>7</v>
      </c>
      <c r="B23" s="22">
        <f t="shared" si="1"/>
        <v>44108</v>
      </c>
      <c r="C23" s="18"/>
      <c r="D23" s="11"/>
      <c r="F23" s="11" t="s">
        <v>51</v>
      </c>
      <c r="G23" s="11" t="s">
        <v>51</v>
      </c>
      <c r="H23" s="23"/>
      <c r="I23" s="10" t="s">
        <v>52</v>
      </c>
      <c r="K23" s="11"/>
      <c r="L23" s="11">
        <v>7</v>
      </c>
    </row>
    <row r="24" spans="1:20" ht="15.75" customHeight="1" x14ac:dyDescent="0.2">
      <c r="A24" s="16"/>
      <c r="B24" s="17"/>
      <c r="C24" s="18"/>
      <c r="D24" s="11"/>
      <c r="F24" s="11"/>
      <c r="G24" s="11"/>
      <c r="H24" s="41"/>
      <c r="K24" s="11"/>
      <c r="L24" s="11"/>
      <c r="Q24" s="25"/>
      <c r="R24" s="25"/>
    </row>
    <row r="25" spans="1:20" ht="15.75" customHeight="1" x14ac:dyDescent="0.2">
      <c r="A25" s="16"/>
      <c r="B25" s="17"/>
      <c r="C25" s="18"/>
      <c r="D25" s="11"/>
      <c r="F25" s="11"/>
      <c r="G25" s="11"/>
      <c r="H25" s="23"/>
      <c r="K25" s="11"/>
      <c r="L25" s="11"/>
    </row>
    <row r="26" spans="1:20" ht="15.75" customHeight="1" x14ac:dyDescent="0.2">
      <c r="A26" s="16"/>
      <c r="B26" s="17"/>
      <c r="C26" s="18"/>
      <c r="D26" s="11"/>
      <c r="F26" s="11"/>
      <c r="G26" s="11"/>
      <c r="H26" s="23"/>
      <c r="K26" s="11"/>
      <c r="L26" s="11"/>
    </row>
    <row r="27" spans="1:20" ht="15.75" customHeight="1" x14ac:dyDescent="0.2">
      <c r="A27" s="16"/>
      <c r="B27" s="17"/>
      <c r="C27" s="18"/>
      <c r="D27" s="11"/>
      <c r="F27" s="11"/>
      <c r="G27" s="11"/>
      <c r="H27" s="23"/>
      <c r="K27" s="11"/>
      <c r="L27" s="11"/>
    </row>
    <row r="28" spans="1:20" ht="15.75" customHeight="1" x14ac:dyDescent="0.2">
      <c r="A28" s="16"/>
      <c r="B28" s="17"/>
      <c r="C28" s="18"/>
      <c r="D28" s="11"/>
      <c r="F28" s="11"/>
      <c r="G28" s="11"/>
      <c r="H28" s="41"/>
      <c r="K28" s="11"/>
      <c r="L28" s="11"/>
      <c r="Q28" s="25"/>
      <c r="R28" s="25"/>
    </row>
    <row r="29" spans="1:20" ht="15.75" customHeight="1" x14ac:dyDescent="0.2">
      <c r="B29" s="17"/>
      <c r="C29" s="18"/>
      <c r="G29" s="14"/>
    </row>
    <row r="30" spans="1:20" ht="15.75" customHeight="1" x14ac:dyDescent="0.2">
      <c r="B30" s="17"/>
      <c r="M30" s="55"/>
      <c r="T30" s="25"/>
    </row>
    <row r="31" spans="1:20" ht="15.75" customHeight="1" x14ac:dyDescent="0.2">
      <c r="B31" s="17"/>
      <c r="H31" s="23"/>
    </row>
    <row r="32" spans="1:20" ht="15.75" customHeight="1" x14ac:dyDescent="0.2">
      <c r="B32" s="17"/>
      <c r="F32" s="14"/>
      <c r="G32" s="14"/>
      <c r="H32" s="23"/>
    </row>
    <row r="33" spans="2:8" ht="15.75" customHeight="1" x14ac:dyDescent="0.2">
      <c r="B33" s="17"/>
      <c r="F33" s="14"/>
      <c r="G33" s="14"/>
      <c r="H33" s="23"/>
    </row>
    <row r="34" spans="2:8" ht="15.75" customHeight="1" x14ac:dyDescent="0.2">
      <c r="B34" s="17"/>
      <c r="C34" s="18"/>
      <c r="F34" s="14"/>
      <c r="G34" s="14"/>
      <c r="H34" s="23"/>
    </row>
    <row r="35" spans="2:8" ht="15.75" customHeight="1" x14ac:dyDescent="0.2">
      <c r="B35" s="17"/>
      <c r="C35" s="18"/>
      <c r="F35" s="14"/>
      <c r="G35" s="14"/>
      <c r="H35" s="23"/>
    </row>
    <row r="36" spans="2:8" ht="15.75" customHeight="1" x14ac:dyDescent="0.2">
      <c r="B36" s="17"/>
      <c r="C36" s="18"/>
      <c r="F36" s="14"/>
      <c r="G36" s="14"/>
      <c r="H36" s="23"/>
    </row>
    <row r="37" spans="2:8" ht="15.75" customHeight="1" x14ac:dyDescent="0.2">
      <c r="B37" s="17"/>
      <c r="C37" s="18"/>
      <c r="F37" s="14"/>
      <c r="G37" s="14"/>
      <c r="H37" s="23"/>
    </row>
    <row r="38" spans="2:8" ht="15.75" customHeight="1" x14ac:dyDescent="0.2">
      <c r="B38" s="57"/>
    </row>
    <row r="39" spans="2:8" ht="15.75" customHeight="1" x14ac:dyDescent="0.2">
      <c r="B39" s="57"/>
    </row>
    <row r="40" spans="2:8" ht="12.75" x14ac:dyDescent="0.2">
      <c r="B40" s="57"/>
    </row>
    <row r="41" spans="2:8" ht="12.75" x14ac:dyDescent="0.2">
      <c r="B41" s="57"/>
    </row>
    <row r="42" spans="2:8" ht="12.75" x14ac:dyDescent="0.2">
      <c r="B42" s="57"/>
    </row>
    <row r="43" spans="2:8" ht="12.75" x14ac:dyDescent="0.2">
      <c r="B43" s="57"/>
    </row>
    <row r="44" spans="2:8" ht="12.75" x14ac:dyDescent="0.2">
      <c r="B44" s="57"/>
    </row>
    <row r="45" spans="2:8" ht="12.75" x14ac:dyDescent="0.2">
      <c r="B45" s="57"/>
    </row>
    <row r="46" spans="2:8" ht="12.75" x14ac:dyDescent="0.2">
      <c r="B46" s="57"/>
    </row>
    <row r="47" spans="2:8" ht="12.75" x14ac:dyDescent="0.2">
      <c r="B47" s="57"/>
    </row>
    <row r="48" spans="2:8" ht="12.75" x14ac:dyDescent="0.2">
      <c r="B48" s="57"/>
    </row>
    <row r="49" spans="2:2" ht="12.75" x14ac:dyDescent="0.2">
      <c r="B49" s="57"/>
    </row>
    <row r="50" spans="2:2" ht="12.75" x14ac:dyDescent="0.2">
      <c r="B50" s="57"/>
    </row>
    <row r="51" spans="2:2" ht="12.75" x14ac:dyDescent="0.2">
      <c r="B51" s="57"/>
    </row>
    <row r="52" spans="2:2" ht="12.75" x14ac:dyDescent="0.2">
      <c r="B52" s="57"/>
    </row>
    <row r="53" spans="2:2" ht="12.75" x14ac:dyDescent="0.2">
      <c r="B53" s="57"/>
    </row>
    <row r="54" spans="2:2" ht="12.75" x14ac:dyDescent="0.2">
      <c r="B54" s="57"/>
    </row>
    <row r="55" spans="2:2" ht="12.75" x14ac:dyDescent="0.2">
      <c r="B55" s="57"/>
    </row>
    <row r="56" spans="2:2" ht="12.75" x14ac:dyDescent="0.2">
      <c r="B56" s="57"/>
    </row>
    <row r="57" spans="2:2" ht="12.75" x14ac:dyDescent="0.2">
      <c r="B57" s="57"/>
    </row>
    <row r="58" spans="2:2" ht="12.75" x14ac:dyDescent="0.2">
      <c r="B58" s="57"/>
    </row>
    <row r="59" spans="2:2" ht="12.75" x14ac:dyDescent="0.2">
      <c r="B59" s="57"/>
    </row>
    <row r="60" spans="2:2" ht="12.75" x14ac:dyDescent="0.2">
      <c r="B60" s="57"/>
    </row>
    <row r="61" spans="2:2" ht="12.75" x14ac:dyDescent="0.2">
      <c r="B61" s="57"/>
    </row>
    <row r="62" spans="2:2" ht="12.75" x14ac:dyDescent="0.2">
      <c r="B62" s="57"/>
    </row>
    <row r="63" spans="2:2" ht="12.75" x14ac:dyDescent="0.2">
      <c r="B63" s="57"/>
    </row>
    <row r="64" spans="2:2" ht="12.75" x14ac:dyDescent="0.2">
      <c r="B64" s="57"/>
    </row>
    <row r="65" spans="2:2" ht="12.75" x14ac:dyDescent="0.2">
      <c r="B65" s="57"/>
    </row>
    <row r="66" spans="2:2" ht="12.75" x14ac:dyDescent="0.2">
      <c r="B66" s="57"/>
    </row>
    <row r="67" spans="2:2" ht="12.75" x14ac:dyDescent="0.2">
      <c r="B67" s="57"/>
    </row>
    <row r="68" spans="2:2" ht="12.75" x14ac:dyDescent="0.2">
      <c r="B68" s="57"/>
    </row>
    <row r="69" spans="2:2" ht="12.75" x14ac:dyDescent="0.2">
      <c r="B69" s="57"/>
    </row>
    <row r="70" spans="2:2" ht="12.75" x14ac:dyDescent="0.2">
      <c r="B70" s="57"/>
    </row>
    <row r="71" spans="2:2" ht="12.75" x14ac:dyDescent="0.2">
      <c r="B71" s="57"/>
    </row>
    <row r="72" spans="2:2" ht="12.75" x14ac:dyDescent="0.2">
      <c r="B72" s="57"/>
    </row>
    <row r="73" spans="2:2" ht="12.75" x14ac:dyDescent="0.2">
      <c r="B73" s="57"/>
    </row>
    <row r="74" spans="2:2" ht="12.75" x14ac:dyDescent="0.2">
      <c r="B74" s="57"/>
    </row>
    <row r="75" spans="2:2" ht="12.75" x14ac:dyDescent="0.2">
      <c r="B75" s="57"/>
    </row>
    <row r="76" spans="2:2" ht="12.75" x14ac:dyDescent="0.2">
      <c r="B76" s="57"/>
    </row>
    <row r="77" spans="2:2" ht="12.75" x14ac:dyDescent="0.2">
      <c r="B77" s="57"/>
    </row>
    <row r="78" spans="2:2" ht="12.75" x14ac:dyDescent="0.2">
      <c r="B78" s="57"/>
    </row>
    <row r="79" spans="2:2" ht="12.75" x14ac:dyDescent="0.2">
      <c r="B79" s="57"/>
    </row>
    <row r="80" spans="2:2" ht="12.75" x14ac:dyDescent="0.2">
      <c r="B80" s="57"/>
    </row>
    <row r="81" spans="2:2" ht="12.75" x14ac:dyDescent="0.2">
      <c r="B81" s="57"/>
    </row>
    <row r="82" spans="2:2" ht="12.75" x14ac:dyDescent="0.2">
      <c r="B82" s="57"/>
    </row>
    <row r="83" spans="2:2" ht="12.75" x14ac:dyDescent="0.2">
      <c r="B83" s="57"/>
    </row>
    <row r="84" spans="2:2" ht="12.75" x14ac:dyDescent="0.2">
      <c r="B84" s="57"/>
    </row>
    <row r="85" spans="2:2" ht="12.75" x14ac:dyDescent="0.2">
      <c r="B85" s="57"/>
    </row>
    <row r="86" spans="2:2" ht="12.75" x14ac:dyDescent="0.2">
      <c r="B86" s="57"/>
    </row>
    <row r="87" spans="2:2" ht="12.75" x14ac:dyDescent="0.2">
      <c r="B87" s="57"/>
    </row>
    <row r="88" spans="2:2" ht="12.75" x14ac:dyDescent="0.2">
      <c r="B88" s="57"/>
    </row>
    <row r="89" spans="2:2" ht="12.75" x14ac:dyDescent="0.2">
      <c r="B89" s="57"/>
    </row>
    <row r="90" spans="2:2" ht="12.75" x14ac:dyDescent="0.2">
      <c r="B90" s="57"/>
    </row>
    <row r="91" spans="2:2" ht="12.75" x14ac:dyDescent="0.2">
      <c r="B91" s="57"/>
    </row>
    <row r="92" spans="2:2" ht="12.75" x14ac:dyDescent="0.2">
      <c r="B92" s="57"/>
    </row>
    <row r="93" spans="2:2" ht="12.75" x14ac:dyDescent="0.2">
      <c r="B93" s="57"/>
    </row>
    <row r="94" spans="2:2" ht="12.75" x14ac:dyDescent="0.2">
      <c r="B94" s="57"/>
    </row>
    <row r="95" spans="2:2" ht="12.75" x14ac:dyDescent="0.2">
      <c r="B95" s="57"/>
    </row>
    <row r="96" spans="2:2" ht="12.75" x14ac:dyDescent="0.2">
      <c r="B96" s="57"/>
    </row>
    <row r="97" spans="2:2" ht="12.75" x14ac:dyDescent="0.2">
      <c r="B97" s="57"/>
    </row>
    <row r="98" spans="2:2" ht="12.75" x14ac:dyDescent="0.2">
      <c r="B98" s="57"/>
    </row>
    <row r="99" spans="2:2" ht="12.75" x14ac:dyDescent="0.2">
      <c r="B99" s="57"/>
    </row>
    <row r="100" spans="2:2" ht="12.75" x14ac:dyDescent="0.2">
      <c r="B100" s="57"/>
    </row>
    <row r="101" spans="2:2" ht="12.75" x14ac:dyDescent="0.2">
      <c r="B101" s="57"/>
    </row>
    <row r="102" spans="2:2" ht="12.75" x14ac:dyDescent="0.2">
      <c r="B102" s="57"/>
    </row>
    <row r="103" spans="2:2" ht="12.75" x14ac:dyDescent="0.2">
      <c r="B103" s="57"/>
    </row>
    <row r="104" spans="2:2" ht="12.75" x14ac:dyDescent="0.2">
      <c r="B104" s="57"/>
    </row>
    <row r="105" spans="2:2" ht="12.75" x14ac:dyDescent="0.2">
      <c r="B105" s="57"/>
    </row>
    <row r="106" spans="2:2" ht="12.75" x14ac:dyDescent="0.2">
      <c r="B106" s="57"/>
    </row>
    <row r="107" spans="2:2" ht="12.75" x14ac:dyDescent="0.2">
      <c r="B107" s="57"/>
    </row>
    <row r="108" spans="2:2" ht="12.75" x14ac:dyDescent="0.2">
      <c r="B108" s="57"/>
    </row>
    <row r="109" spans="2:2" ht="12.75" x14ac:dyDescent="0.2">
      <c r="B109" s="57"/>
    </row>
    <row r="110" spans="2:2" ht="12.75" x14ac:dyDescent="0.2">
      <c r="B110" s="57"/>
    </row>
    <row r="111" spans="2:2" ht="12.75" x14ac:dyDescent="0.2">
      <c r="B111" s="57"/>
    </row>
    <row r="112" spans="2:2" ht="12.75" x14ac:dyDescent="0.2">
      <c r="B112" s="57"/>
    </row>
    <row r="113" spans="2:2" ht="12.75" x14ac:dyDescent="0.2">
      <c r="B113" s="57"/>
    </row>
    <row r="114" spans="2:2" ht="12.75" x14ac:dyDescent="0.2">
      <c r="B114" s="57"/>
    </row>
    <row r="115" spans="2:2" ht="12.75" x14ac:dyDescent="0.2">
      <c r="B115" s="57"/>
    </row>
    <row r="116" spans="2:2" ht="12.75" x14ac:dyDescent="0.2">
      <c r="B116" s="57"/>
    </row>
    <row r="117" spans="2:2" ht="12.75" x14ac:dyDescent="0.2">
      <c r="B117" s="57"/>
    </row>
    <row r="118" spans="2:2" ht="12.75" x14ac:dyDescent="0.2">
      <c r="B118" s="57"/>
    </row>
    <row r="119" spans="2:2" ht="12.75" x14ac:dyDescent="0.2">
      <c r="B119" s="57"/>
    </row>
    <row r="120" spans="2:2" ht="12.75" x14ac:dyDescent="0.2">
      <c r="B120" s="57"/>
    </row>
    <row r="121" spans="2:2" ht="12.75" x14ac:dyDescent="0.2">
      <c r="B121" s="57"/>
    </row>
    <row r="122" spans="2:2" ht="12.75" x14ac:dyDescent="0.2">
      <c r="B122" s="57"/>
    </row>
    <row r="123" spans="2:2" ht="12.75" x14ac:dyDescent="0.2">
      <c r="B123" s="57"/>
    </row>
    <row r="124" spans="2:2" ht="12.75" x14ac:dyDescent="0.2">
      <c r="B124" s="57"/>
    </row>
    <row r="125" spans="2:2" ht="12.75" x14ac:dyDescent="0.2">
      <c r="B125" s="57"/>
    </row>
    <row r="126" spans="2:2" ht="12.75" x14ac:dyDescent="0.2">
      <c r="B126" s="57"/>
    </row>
    <row r="127" spans="2:2" ht="12.75" x14ac:dyDescent="0.2">
      <c r="B127" s="57"/>
    </row>
    <row r="128" spans="2:2" ht="12.75" x14ac:dyDescent="0.2">
      <c r="B128" s="57"/>
    </row>
    <row r="129" spans="2:2" ht="12.75" x14ac:dyDescent="0.2">
      <c r="B129" s="57"/>
    </row>
    <row r="130" spans="2:2" ht="12.75" x14ac:dyDescent="0.2">
      <c r="B130" s="57"/>
    </row>
    <row r="131" spans="2:2" ht="12.75" x14ac:dyDescent="0.2">
      <c r="B131" s="57"/>
    </row>
    <row r="132" spans="2:2" ht="12.75" x14ac:dyDescent="0.2">
      <c r="B132" s="57"/>
    </row>
    <row r="133" spans="2:2" ht="12.75" x14ac:dyDescent="0.2">
      <c r="B133" s="57"/>
    </row>
    <row r="134" spans="2:2" ht="12.75" x14ac:dyDescent="0.2">
      <c r="B134" s="57"/>
    </row>
    <row r="135" spans="2:2" ht="12.75" x14ac:dyDescent="0.2">
      <c r="B135" s="57"/>
    </row>
    <row r="136" spans="2:2" ht="12.75" x14ac:dyDescent="0.2">
      <c r="B136" s="57"/>
    </row>
    <row r="137" spans="2:2" ht="12.75" x14ac:dyDescent="0.2">
      <c r="B137" s="57"/>
    </row>
    <row r="138" spans="2:2" ht="12.75" x14ac:dyDescent="0.2">
      <c r="B138" s="57"/>
    </row>
    <row r="139" spans="2:2" ht="12.75" x14ac:dyDescent="0.2">
      <c r="B139" s="57"/>
    </row>
    <row r="140" spans="2:2" ht="12.75" x14ac:dyDescent="0.2">
      <c r="B140" s="57"/>
    </row>
    <row r="141" spans="2:2" ht="12.75" x14ac:dyDescent="0.2">
      <c r="B141" s="57"/>
    </row>
    <row r="142" spans="2:2" ht="12.75" x14ac:dyDescent="0.2">
      <c r="B142" s="57"/>
    </row>
    <row r="143" spans="2:2" ht="12.75" x14ac:dyDescent="0.2">
      <c r="B143" s="57"/>
    </row>
    <row r="144" spans="2:2" ht="12.75" x14ac:dyDescent="0.2">
      <c r="B144" s="57"/>
    </row>
    <row r="145" spans="2:2" ht="12.75" x14ac:dyDescent="0.2">
      <c r="B145" s="57"/>
    </row>
    <row r="146" spans="2:2" ht="12.75" x14ac:dyDescent="0.2">
      <c r="B146" s="57"/>
    </row>
    <row r="147" spans="2:2" ht="12.75" x14ac:dyDescent="0.2">
      <c r="B147" s="57"/>
    </row>
    <row r="148" spans="2:2" ht="12.75" x14ac:dyDescent="0.2">
      <c r="B148" s="57"/>
    </row>
    <row r="149" spans="2:2" ht="12.75" x14ac:dyDescent="0.2">
      <c r="B149" s="57"/>
    </row>
    <row r="150" spans="2:2" ht="12.75" x14ac:dyDescent="0.2">
      <c r="B150" s="57"/>
    </row>
    <row r="151" spans="2:2" ht="12.75" x14ac:dyDescent="0.2">
      <c r="B151" s="57"/>
    </row>
    <row r="152" spans="2:2" ht="12.75" x14ac:dyDescent="0.2">
      <c r="B152" s="57"/>
    </row>
    <row r="153" spans="2:2" ht="12.75" x14ac:dyDescent="0.2">
      <c r="B153" s="57"/>
    </row>
    <row r="154" spans="2:2" ht="12.75" x14ac:dyDescent="0.2">
      <c r="B154" s="57"/>
    </row>
    <row r="155" spans="2:2" ht="12.75" x14ac:dyDescent="0.2">
      <c r="B155" s="57"/>
    </row>
    <row r="156" spans="2:2" ht="12.75" x14ac:dyDescent="0.2">
      <c r="B156" s="57"/>
    </row>
    <row r="157" spans="2:2" ht="12.75" x14ac:dyDescent="0.2">
      <c r="B157" s="57"/>
    </row>
    <row r="158" spans="2:2" ht="12.75" x14ac:dyDescent="0.2">
      <c r="B158" s="57"/>
    </row>
    <row r="159" spans="2:2" ht="12.75" x14ac:dyDescent="0.2">
      <c r="B159" s="57"/>
    </row>
    <row r="160" spans="2:2" ht="12.75" x14ac:dyDescent="0.2">
      <c r="B160" s="57"/>
    </row>
    <row r="161" spans="2:2" ht="12.75" x14ac:dyDescent="0.2">
      <c r="B161" s="57"/>
    </row>
    <row r="162" spans="2:2" ht="12.75" x14ac:dyDescent="0.2">
      <c r="B162" s="57"/>
    </row>
    <row r="163" spans="2:2" ht="12.75" x14ac:dyDescent="0.2">
      <c r="B163" s="57"/>
    </row>
    <row r="164" spans="2:2" ht="12.75" x14ac:dyDescent="0.2">
      <c r="B164" s="57"/>
    </row>
    <row r="165" spans="2:2" ht="12.75" x14ac:dyDescent="0.2">
      <c r="B165" s="57"/>
    </row>
    <row r="166" spans="2:2" ht="12.75" x14ac:dyDescent="0.2">
      <c r="B166" s="57"/>
    </row>
    <row r="167" spans="2:2" ht="12.75" x14ac:dyDescent="0.2">
      <c r="B167" s="57"/>
    </row>
    <row r="168" spans="2:2" ht="12.75" x14ac:dyDescent="0.2">
      <c r="B168" s="57"/>
    </row>
    <row r="169" spans="2:2" ht="12.75" x14ac:dyDescent="0.2">
      <c r="B169" s="57"/>
    </row>
    <row r="170" spans="2:2" ht="12.75" x14ac:dyDescent="0.2">
      <c r="B170" s="57"/>
    </row>
    <row r="171" spans="2:2" ht="12.75" x14ac:dyDescent="0.2">
      <c r="B171" s="57"/>
    </row>
    <row r="172" spans="2:2" ht="12.75" x14ac:dyDescent="0.2">
      <c r="B172" s="57"/>
    </row>
    <row r="173" spans="2:2" ht="12.75" x14ac:dyDescent="0.2">
      <c r="B173" s="57"/>
    </row>
    <row r="174" spans="2:2" ht="12.75" x14ac:dyDescent="0.2">
      <c r="B174" s="57"/>
    </row>
    <row r="175" spans="2:2" ht="12.75" x14ac:dyDescent="0.2">
      <c r="B175" s="57"/>
    </row>
    <row r="176" spans="2:2" ht="12.75" x14ac:dyDescent="0.2">
      <c r="B176" s="57"/>
    </row>
    <row r="177" spans="2:2" ht="12.75" x14ac:dyDescent="0.2">
      <c r="B177" s="57"/>
    </row>
    <row r="178" spans="2:2" ht="12.75" x14ac:dyDescent="0.2">
      <c r="B178" s="57"/>
    </row>
    <row r="179" spans="2:2" ht="12.75" x14ac:dyDescent="0.2">
      <c r="B179" s="57"/>
    </row>
    <row r="180" spans="2:2" ht="12.75" x14ac:dyDescent="0.2">
      <c r="B180" s="57"/>
    </row>
    <row r="181" spans="2:2" ht="12.75" x14ac:dyDescent="0.2">
      <c r="B181" s="57"/>
    </row>
    <row r="182" spans="2:2" ht="12.75" x14ac:dyDescent="0.2">
      <c r="B182" s="57"/>
    </row>
    <row r="183" spans="2:2" ht="12.75" x14ac:dyDescent="0.2">
      <c r="B183" s="57"/>
    </row>
    <row r="184" spans="2:2" ht="12.75" x14ac:dyDescent="0.2">
      <c r="B184" s="57"/>
    </row>
    <row r="185" spans="2:2" ht="12.75" x14ac:dyDescent="0.2">
      <c r="B185" s="57"/>
    </row>
    <row r="186" spans="2:2" ht="12.75" x14ac:dyDescent="0.2">
      <c r="B186" s="57"/>
    </row>
    <row r="187" spans="2:2" ht="12.75" x14ac:dyDescent="0.2">
      <c r="B187" s="57"/>
    </row>
    <row r="188" spans="2:2" ht="12.75" x14ac:dyDescent="0.2">
      <c r="B188" s="57"/>
    </row>
    <row r="189" spans="2:2" ht="12.75" x14ac:dyDescent="0.2">
      <c r="B189" s="57"/>
    </row>
    <row r="190" spans="2:2" ht="12.75" x14ac:dyDescent="0.2">
      <c r="B190" s="57"/>
    </row>
    <row r="191" spans="2:2" ht="12.75" x14ac:dyDescent="0.2">
      <c r="B191" s="57"/>
    </row>
    <row r="192" spans="2:2" ht="12.75" x14ac:dyDescent="0.2">
      <c r="B192" s="57"/>
    </row>
    <row r="193" spans="2:2" ht="12.75" x14ac:dyDescent="0.2">
      <c r="B193" s="57"/>
    </row>
    <row r="194" spans="2:2" ht="12.75" x14ac:dyDescent="0.2">
      <c r="B194" s="57"/>
    </row>
    <row r="195" spans="2:2" ht="12.75" x14ac:dyDescent="0.2">
      <c r="B195" s="57"/>
    </row>
    <row r="196" spans="2:2" ht="12.75" x14ac:dyDescent="0.2">
      <c r="B196" s="57"/>
    </row>
    <row r="197" spans="2:2" ht="12.75" x14ac:dyDescent="0.2">
      <c r="B197" s="57"/>
    </row>
    <row r="198" spans="2:2" ht="12.75" x14ac:dyDescent="0.2">
      <c r="B198" s="57"/>
    </row>
    <row r="199" spans="2:2" ht="12.75" x14ac:dyDescent="0.2">
      <c r="B199" s="57"/>
    </row>
    <row r="200" spans="2:2" ht="12.75" x14ac:dyDescent="0.2">
      <c r="B200" s="57"/>
    </row>
    <row r="201" spans="2:2" ht="12.75" x14ac:dyDescent="0.2">
      <c r="B201" s="57"/>
    </row>
    <row r="202" spans="2:2" ht="12.75" x14ac:dyDescent="0.2">
      <c r="B202" s="57"/>
    </row>
    <row r="203" spans="2:2" ht="12.75" x14ac:dyDescent="0.2">
      <c r="B203" s="57"/>
    </row>
    <row r="204" spans="2:2" ht="12.75" x14ac:dyDescent="0.2">
      <c r="B204" s="57"/>
    </row>
    <row r="205" spans="2:2" ht="12.75" x14ac:dyDescent="0.2">
      <c r="B205" s="57"/>
    </row>
    <row r="206" spans="2:2" ht="12.75" x14ac:dyDescent="0.2">
      <c r="B206" s="57"/>
    </row>
    <row r="207" spans="2:2" ht="12.75" x14ac:dyDescent="0.2">
      <c r="B207" s="57"/>
    </row>
    <row r="208" spans="2:2" ht="12.75" x14ac:dyDescent="0.2">
      <c r="B208" s="57"/>
    </row>
    <row r="209" spans="2:2" ht="12.75" x14ac:dyDescent="0.2">
      <c r="B209" s="57"/>
    </row>
    <row r="210" spans="2:2" ht="12.75" x14ac:dyDescent="0.2">
      <c r="B210" s="57"/>
    </row>
    <row r="211" spans="2:2" ht="12.75" x14ac:dyDescent="0.2">
      <c r="B211" s="57"/>
    </row>
    <row r="212" spans="2:2" ht="12.75" x14ac:dyDescent="0.2">
      <c r="B212" s="57"/>
    </row>
    <row r="213" spans="2:2" ht="12.75" x14ac:dyDescent="0.2">
      <c r="B213" s="57"/>
    </row>
    <row r="214" spans="2:2" ht="12.75" x14ac:dyDescent="0.2">
      <c r="B214" s="57"/>
    </row>
    <row r="215" spans="2:2" ht="12.75" x14ac:dyDescent="0.2">
      <c r="B215" s="57"/>
    </row>
    <row r="216" spans="2:2" ht="12.75" x14ac:dyDescent="0.2">
      <c r="B216" s="57"/>
    </row>
    <row r="217" spans="2:2" ht="12.75" x14ac:dyDescent="0.2">
      <c r="B217" s="57"/>
    </row>
    <row r="218" spans="2:2" ht="12.75" x14ac:dyDescent="0.2">
      <c r="B218" s="57"/>
    </row>
    <row r="219" spans="2:2" ht="12.75" x14ac:dyDescent="0.2">
      <c r="B219" s="57"/>
    </row>
    <row r="220" spans="2:2" ht="12.75" x14ac:dyDescent="0.2">
      <c r="B220" s="57"/>
    </row>
    <row r="221" spans="2:2" ht="12.75" x14ac:dyDescent="0.2">
      <c r="B221" s="57"/>
    </row>
    <row r="222" spans="2:2" ht="12.75" x14ac:dyDescent="0.2">
      <c r="B222" s="57"/>
    </row>
    <row r="223" spans="2:2" ht="12.75" x14ac:dyDescent="0.2">
      <c r="B223" s="57"/>
    </row>
    <row r="224" spans="2:2" ht="12.75" x14ac:dyDescent="0.2">
      <c r="B224" s="57"/>
    </row>
    <row r="225" spans="2:2" ht="12.75" x14ac:dyDescent="0.2">
      <c r="B225" s="57"/>
    </row>
    <row r="226" spans="2:2" ht="12.75" x14ac:dyDescent="0.2">
      <c r="B226" s="57"/>
    </row>
    <row r="227" spans="2:2" ht="12.75" x14ac:dyDescent="0.2">
      <c r="B227" s="57"/>
    </row>
    <row r="228" spans="2:2" ht="12.75" x14ac:dyDescent="0.2">
      <c r="B228" s="57"/>
    </row>
    <row r="229" spans="2:2" ht="12.75" x14ac:dyDescent="0.2">
      <c r="B229" s="57"/>
    </row>
    <row r="230" spans="2:2" ht="12.75" x14ac:dyDescent="0.2">
      <c r="B230" s="57"/>
    </row>
    <row r="231" spans="2:2" ht="12.75" x14ac:dyDescent="0.2">
      <c r="B231" s="57"/>
    </row>
    <row r="232" spans="2:2" ht="12.75" x14ac:dyDescent="0.2">
      <c r="B232" s="57"/>
    </row>
    <row r="233" spans="2:2" ht="12.75" x14ac:dyDescent="0.2">
      <c r="B233" s="57"/>
    </row>
    <row r="234" spans="2:2" ht="12.75" x14ac:dyDescent="0.2">
      <c r="B234" s="57"/>
    </row>
    <row r="235" spans="2:2" ht="12.75" x14ac:dyDescent="0.2">
      <c r="B235" s="57"/>
    </row>
    <row r="236" spans="2:2" ht="12.75" x14ac:dyDescent="0.2">
      <c r="B236" s="57"/>
    </row>
    <row r="237" spans="2:2" ht="12.75" x14ac:dyDescent="0.2">
      <c r="B237" s="57"/>
    </row>
    <row r="238" spans="2:2" ht="12.75" x14ac:dyDescent="0.2">
      <c r="B238" s="57"/>
    </row>
    <row r="239" spans="2:2" ht="12.75" x14ac:dyDescent="0.2">
      <c r="B239" s="57"/>
    </row>
    <row r="240" spans="2:2" ht="12.75" x14ac:dyDescent="0.2">
      <c r="B240" s="57"/>
    </row>
    <row r="241" spans="2:2" ht="12.75" x14ac:dyDescent="0.2">
      <c r="B241" s="57"/>
    </row>
    <row r="242" spans="2:2" ht="12.75" x14ac:dyDescent="0.2">
      <c r="B242" s="57"/>
    </row>
    <row r="243" spans="2:2" ht="12.75" x14ac:dyDescent="0.2">
      <c r="B243" s="57"/>
    </row>
    <row r="244" spans="2:2" ht="12.75" x14ac:dyDescent="0.2">
      <c r="B244" s="57"/>
    </row>
    <row r="245" spans="2:2" ht="12.75" x14ac:dyDescent="0.2">
      <c r="B245" s="57"/>
    </row>
    <row r="246" spans="2:2" ht="12.75" x14ac:dyDescent="0.2">
      <c r="B246" s="57"/>
    </row>
    <row r="247" spans="2:2" ht="12.75" x14ac:dyDescent="0.2">
      <c r="B247" s="57"/>
    </row>
    <row r="248" spans="2:2" ht="12.75" x14ac:dyDescent="0.2">
      <c r="B248" s="57"/>
    </row>
    <row r="249" spans="2:2" ht="12.75" x14ac:dyDescent="0.2">
      <c r="B249" s="57"/>
    </row>
    <row r="250" spans="2:2" ht="12.75" x14ac:dyDescent="0.2">
      <c r="B250" s="57"/>
    </row>
    <row r="251" spans="2:2" ht="12.75" x14ac:dyDescent="0.2">
      <c r="B251" s="57"/>
    </row>
    <row r="252" spans="2:2" ht="12.75" x14ac:dyDescent="0.2">
      <c r="B252" s="57"/>
    </row>
    <row r="253" spans="2:2" ht="12.75" x14ac:dyDescent="0.2">
      <c r="B253" s="57"/>
    </row>
    <row r="254" spans="2:2" ht="12.75" x14ac:dyDescent="0.2">
      <c r="B254" s="57"/>
    </row>
    <row r="255" spans="2:2" ht="12.75" x14ac:dyDescent="0.2">
      <c r="B255" s="57"/>
    </row>
    <row r="256" spans="2:2" ht="12.75" x14ac:dyDescent="0.2">
      <c r="B256" s="57"/>
    </row>
    <row r="257" spans="2:2" ht="12.75" x14ac:dyDescent="0.2">
      <c r="B257" s="57"/>
    </row>
    <row r="258" spans="2:2" ht="12.75" x14ac:dyDescent="0.2">
      <c r="B258" s="57"/>
    </row>
    <row r="259" spans="2:2" ht="12.75" x14ac:dyDescent="0.2">
      <c r="B259" s="57"/>
    </row>
    <row r="260" spans="2:2" ht="12.75" x14ac:dyDescent="0.2">
      <c r="B260" s="57"/>
    </row>
    <row r="261" spans="2:2" ht="12.75" x14ac:dyDescent="0.2">
      <c r="B261" s="57"/>
    </row>
    <row r="262" spans="2:2" ht="12.75" x14ac:dyDescent="0.2">
      <c r="B262" s="57"/>
    </row>
    <row r="263" spans="2:2" ht="12.75" x14ac:dyDescent="0.2">
      <c r="B263" s="57"/>
    </row>
    <row r="264" spans="2:2" ht="12.75" x14ac:dyDescent="0.2">
      <c r="B264" s="57"/>
    </row>
    <row r="265" spans="2:2" ht="12.75" x14ac:dyDescent="0.2">
      <c r="B265" s="57"/>
    </row>
    <row r="266" spans="2:2" ht="12.75" x14ac:dyDescent="0.2">
      <c r="B266" s="57"/>
    </row>
    <row r="267" spans="2:2" ht="12.75" x14ac:dyDescent="0.2">
      <c r="B267" s="57"/>
    </row>
    <row r="268" spans="2:2" ht="12.75" x14ac:dyDescent="0.2">
      <c r="B268" s="57"/>
    </row>
    <row r="269" spans="2:2" ht="12.75" x14ac:dyDescent="0.2">
      <c r="B269" s="57"/>
    </row>
    <row r="270" spans="2:2" ht="12.75" x14ac:dyDescent="0.2">
      <c r="B270" s="57"/>
    </row>
    <row r="271" spans="2:2" ht="12.75" x14ac:dyDescent="0.2">
      <c r="B271" s="57"/>
    </row>
    <row r="272" spans="2:2" ht="12.75" x14ac:dyDescent="0.2">
      <c r="B272" s="57"/>
    </row>
    <row r="273" spans="2:2" ht="12.75" x14ac:dyDescent="0.2">
      <c r="B273" s="57"/>
    </row>
    <row r="274" spans="2:2" ht="12.75" x14ac:dyDescent="0.2">
      <c r="B274" s="57"/>
    </row>
    <row r="275" spans="2:2" ht="12.75" x14ac:dyDescent="0.2">
      <c r="B275" s="57"/>
    </row>
    <row r="276" spans="2:2" ht="12.75" x14ac:dyDescent="0.2">
      <c r="B276" s="57"/>
    </row>
    <row r="277" spans="2:2" ht="12.75" x14ac:dyDescent="0.2">
      <c r="B277" s="57"/>
    </row>
    <row r="278" spans="2:2" ht="12.75" x14ac:dyDescent="0.2">
      <c r="B278" s="57"/>
    </row>
    <row r="279" spans="2:2" ht="12.75" x14ac:dyDescent="0.2">
      <c r="B279" s="57"/>
    </row>
    <row r="280" spans="2:2" ht="12.75" x14ac:dyDescent="0.2">
      <c r="B280" s="57"/>
    </row>
    <row r="281" spans="2:2" ht="12.75" x14ac:dyDescent="0.2">
      <c r="B281" s="57"/>
    </row>
    <row r="282" spans="2:2" ht="12.75" x14ac:dyDescent="0.2">
      <c r="B282" s="57"/>
    </row>
    <row r="283" spans="2:2" ht="12.75" x14ac:dyDescent="0.2">
      <c r="B283" s="57"/>
    </row>
    <row r="284" spans="2:2" ht="12.75" x14ac:dyDescent="0.2">
      <c r="B284" s="57"/>
    </row>
    <row r="285" spans="2:2" ht="12.75" x14ac:dyDescent="0.2">
      <c r="B285" s="57"/>
    </row>
    <row r="286" spans="2:2" ht="12.75" x14ac:dyDescent="0.2">
      <c r="B286" s="57"/>
    </row>
    <row r="287" spans="2:2" ht="12.75" x14ac:dyDescent="0.2">
      <c r="B287" s="57"/>
    </row>
    <row r="288" spans="2:2" ht="12.75" x14ac:dyDescent="0.2">
      <c r="B288" s="57"/>
    </row>
    <row r="289" spans="2:2" ht="12.75" x14ac:dyDescent="0.2">
      <c r="B289" s="57"/>
    </row>
    <row r="290" spans="2:2" ht="12.75" x14ac:dyDescent="0.2">
      <c r="B290" s="57"/>
    </row>
    <row r="291" spans="2:2" ht="12.75" x14ac:dyDescent="0.2">
      <c r="B291" s="57"/>
    </row>
    <row r="292" spans="2:2" ht="12.75" x14ac:dyDescent="0.2">
      <c r="B292" s="57"/>
    </row>
    <row r="293" spans="2:2" ht="12.75" x14ac:dyDescent="0.2">
      <c r="B293" s="57"/>
    </row>
    <row r="294" spans="2:2" ht="12.75" x14ac:dyDescent="0.2">
      <c r="B294" s="57"/>
    </row>
    <row r="295" spans="2:2" ht="12.75" x14ac:dyDescent="0.2">
      <c r="B295" s="57"/>
    </row>
    <row r="296" spans="2:2" ht="12.75" x14ac:dyDescent="0.2">
      <c r="B296" s="57"/>
    </row>
    <row r="297" spans="2:2" ht="12.75" x14ac:dyDescent="0.2">
      <c r="B297" s="57"/>
    </row>
    <row r="298" spans="2:2" ht="12.75" x14ac:dyDescent="0.2">
      <c r="B298" s="57"/>
    </row>
    <row r="299" spans="2:2" ht="12.75" x14ac:dyDescent="0.2">
      <c r="B299" s="57"/>
    </row>
    <row r="300" spans="2:2" ht="12.75" x14ac:dyDescent="0.2">
      <c r="B300" s="57"/>
    </row>
    <row r="301" spans="2:2" ht="12.75" x14ac:dyDescent="0.2">
      <c r="B301" s="57"/>
    </row>
    <row r="302" spans="2:2" ht="12.75" x14ac:dyDescent="0.2">
      <c r="B302" s="57"/>
    </row>
    <row r="303" spans="2:2" ht="12.75" x14ac:dyDescent="0.2">
      <c r="B303" s="57"/>
    </row>
    <row r="304" spans="2:2" ht="12.75" x14ac:dyDescent="0.2">
      <c r="B304" s="57"/>
    </row>
    <row r="305" spans="2:2" ht="12.75" x14ac:dyDescent="0.2">
      <c r="B305" s="57"/>
    </row>
    <row r="306" spans="2:2" ht="12.75" x14ac:dyDescent="0.2">
      <c r="B306" s="57"/>
    </row>
    <row r="307" spans="2:2" ht="12.75" x14ac:dyDescent="0.2">
      <c r="B307" s="57"/>
    </row>
    <row r="308" spans="2:2" ht="12.75" x14ac:dyDescent="0.2">
      <c r="B308" s="57"/>
    </row>
    <row r="309" spans="2:2" ht="12.75" x14ac:dyDescent="0.2">
      <c r="B309" s="57"/>
    </row>
    <row r="310" spans="2:2" ht="12.75" x14ac:dyDescent="0.2">
      <c r="B310" s="57"/>
    </row>
    <row r="311" spans="2:2" ht="12.75" x14ac:dyDescent="0.2">
      <c r="B311" s="57"/>
    </row>
    <row r="312" spans="2:2" ht="12.75" x14ac:dyDescent="0.2">
      <c r="B312" s="57"/>
    </row>
    <row r="313" spans="2:2" ht="12.75" x14ac:dyDescent="0.2">
      <c r="B313" s="57"/>
    </row>
    <row r="314" spans="2:2" ht="12.75" x14ac:dyDescent="0.2">
      <c r="B314" s="57"/>
    </row>
    <row r="315" spans="2:2" ht="12.75" x14ac:dyDescent="0.2">
      <c r="B315" s="57"/>
    </row>
    <row r="316" spans="2:2" ht="12.75" x14ac:dyDescent="0.2">
      <c r="B316" s="57"/>
    </row>
    <row r="317" spans="2:2" ht="12.75" x14ac:dyDescent="0.2">
      <c r="B317" s="57"/>
    </row>
    <row r="318" spans="2:2" ht="12.75" x14ac:dyDescent="0.2">
      <c r="B318" s="57"/>
    </row>
    <row r="319" spans="2:2" ht="12.75" x14ac:dyDescent="0.2">
      <c r="B319" s="57"/>
    </row>
    <row r="320" spans="2:2" ht="12.75" x14ac:dyDescent="0.2">
      <c r="B320" s="57"/>
    </row>
    <row r="321" spans="2:2" ht="12.75" x14ac:dyDescent="0.2">
      <c r="B321" s="57"/>
    </row>
    <row r="322" spans="2:2" ht="12.75" x14ac:dyDescent="0.2">
      <c r="B322" s="57"/>
    </row>
    <row r="323" spans="2:2" ht="12.75" x14ac:dyDescent="0.2">
      <c r="B323" s="57"/>
    </row>
    <row r="324" spans="2:2" ht="12.75" x14ac:dyDescent="0.2">
      <c r="B324" s="57"/>
    </row>
    <row r="325" spans="2:2" ht="12.75" x14ac:dyDescent="0.2">
      <c r="B325" s="57"/>
    </row>
    <row r="326" spans="2:2" ht="12.75" x14ac:dyDescent="0.2">
      <c r="B326" s="57"/>
    </row>
    <row r="327" spans="2:2" ht="12.75" x14ac:dyDescent="0.2">
      <c r="B327" s="57"/>
    </row>
    <row r="328" spans="2:2" ht="12.75" x14ac:dyDescent="0.2">
      <c r="B328" s="57"/>
    </row>
    <row r="329" spans="2:2" ht="12.75" x14ac:dyDescent="0.2">
      <c r="B329" s="57"/>
    </row>
    <row r="330" spans="2:2" ht="12.75" x14ac:dyDescent="0.2">
      <c r="B330" s="57"/>
    </row>
    <row r="331" spans="2:2" ht="12.75" x14ac:dyDescent="0.2">
      <c r="B331" s="57"/>
    </row>
    <row r="332" spans="2:2" ht="12.75" x14ac:dyDescent="0.2">
      <c r="B332" s="57"/>
    </row>
    <row r="333" spans="2:2" ht="12.75" x14ac:dyDescent="0.2">
      <c r="B333" s="57"/>
    </row>
    <row r="334" spans="2:2" ht="12.75" x14ac:dyDescent="0.2">
      <c r="B334" s="57"/>
    </row>
    <row r="335" spans="2:2" ht="12.75" x14ac:dyDescent="0.2">
      <c r="B335" s="57"/>
    </row>
    <row r="336" spans="2:2" ht="12.75" x14ac:dyDescent="0.2">
      <c r="B336" s="57"/>
    </row>
    <row r="337" spans="2:2" ht="12.75" x14ac:dyDescent="0.2">
      <c r="B337" s="57"/>
    </row>
    <row r="338" spans="2:2" ht="12.75" x14ac:dyDescent="0.2">
      <c r="B338" s="57"/>
    </row>
    <row r="339" spans="2:2" ht="12.75" x14ac:dyDescent="0.2">
      <c r="B339" s="57"/>
    </row>
    <row r="340" spans="2:2" ht="12.75" x14ac:dyDescent="0.2">
      <c r="B340" s="57"/>
    </row>
    <row r="341" spans="2:2" ht="12.75" x14ac:dyDescent="0.2">
      <c r="B341" s="57"/>
    </row>
    <row r="342" spans="2:2" ht="12.75" x14ac:dyDescent="0.2">
      <c r="B342" s="57"/>
    </row>
    <row r="343" spans="2:2" ht="12.75" x14ac:dyDescent="0.2">
      <c r="B343" s="57"/>
    </row>
    <row r="344" spans="2:2" ht="12.75" x14ac:dyDescent="0.2">
      <c r="B344" s="57"/>
    </row>
    <row r="345" spans="2:2" ht="12.75" x14ac:dyDescent="0.2">
      <c r="B345" s="57"/>
    </row>
    <row r="346" spans="2:2" ht="12.75" x14ac:dyDescent="0.2">
      <c r="B346" s="57"/>
    </row>
    <row r="347" spans="2:2" ht="12.75" x14ac:dyDescent="0.2">
      <c r="B347" s="57"/>
    </row>
    <row r="348" spans="2:2" ht="12.75" x14ac:dyDescent="0.2">
      <c r="B348" s="57"/>
    </row>
    <row r="349" spans="2:2" ht="12.75" x14ac:dyDescent="0.2">
      <c r="B349" s="57"/>
    </row>
    <row r="350" spans="2:2" ht="12.75" x14ac:dyDescent="0.2">
      <c r="B350" s="57"/>
    </row>
    <row r="351" spans="2:2" ht="12.75" x14ac:dyDescent="0.2">
      <c r="B351" s="57"/>
    </row>
    <row r="352" spans="2:2" ht="12.75" x14ac:dyDescent="0.2">
      <c r="B352" s="57"/>
    </row>
    <row r="353" spans="2:2" ht="12.75" x14ac:dyDescent="0.2">
      <c r="B353" s="57"/>
    </row>
    <row r="354" spans="2:2" ht="12.75" x14ac:dyDescent="0.2">
      <c r="B354" s="57"/>
    </row>
    <row r="355" spans="2:2" ht="12.75" x14ac:dyDescent="0.2">
      <c r="B355" s="57"/>
    </row>
    <row r="356" spans="2:2" ht="12.75" x14ac:dyDescent="0.2">
      <c r="B356" s="57"/>
    </row>
    <row r="357" spans="2:2" ht="12.75" x14ac:dyDescent="0.2">
      <c r="B357" s="57"/>
    </row>
    <row r="358" spans="2:2" ht="12.75" x14ac:dyDescent="0.2">
      <c r="B358" s="57"/>
    </row>
    <row r="359" spans="2:2" ht="12.75" x14ac:dyDescent="0.2">
      <c r="B359" s="57"/>
    </row>
    <row r="360" spans="2:2" ht="12.75" x14ac:dyDescent="0.2">
      <c r="B360" s="57"/>
    </row>
    <row r="361" spans="2:2" ht="12.75" x14ac:dyDescent="0.2">
      <c r="B361" s="57"/>
    </row>
    <row r="362" spans="2:2" ht="12.75" x14ac:dyDescent="0.2">
      <c r="B362" s="57"/>
    </row>
    <row r="363" spans="2:2" ht="12.75" x14ac:dyDescent="0.2">
      <c r="B363" s="57"/>
    </row>
    <row r="364" spans="2:2" ht="12.75" x14ac:dyDescent="0.2">
      <c r="B364" s="57"/>
    </row>
    <row r="365" spans="2:2" ht="12.75" x14ac:dyDescent="0.2">
      <c r="B365" s="57"/>
    </row>
    <row r="366" spans="2:2" ht="12.75" x14ac:dyDescent="0.2">
      <c r="B366" s="57"/>
    </row>
    <row r="367" spans="2:2" ht="12.75" x14ac:dyDescent="0.2">
      <c r="B367" s="57"/>
    </row>
    <row r="368" spans="2:2" ht="12.75" x14ac:dyDescent="0.2">
      <c r="B368" s="57"/>
    </row>
    <row r="369" spans="2:2" ht="12.75" x14ac:dyDescent="0.2">
      <c r="B369" s="57"/>
    </row>
    <row r="370" spans="2:2" ht="12.75" x14ac:dyDescent="0.2">
      <c r="B370" s="57"/>
    </row>
    <row r="371" spans="2:2" ht="12.75" x14ac:dyDescent="0.2">
      <c r="B371" s="57"/>
    </row>
    <row r="372" spans="2:2" ht="12.75" x14ac:dyDescent="0.2">
      <c r="B372" s="57"/>
    </row>
    <row r="373" spans="2:2" ht="12.75" x14ac:dyDescent="0.2">
      <c r="B373" s="57"/>
    </row>
    <row r="374" spans="2:2" ht="12.75" x14ac:dyDescent="0.2">
      <c r="B374" s="57"/>
    </row>
    <row r="375" spans="2:2" ht="12.75" x14ac:dyDescent="0.2">
      <c r="B375" s="57"/>
    </row>
    <row r="376" spans="2:2" ht="12.75" x14ac:dyDescent="0.2">
      <c r="B376" s="57"/>
    </row>
    <row r="377" spans="2:2" ht="12.75" x14ac:dyDescent="0.2">
      <c r="B377" s="57"/>
    </row>
    <row r="378" spans="2:2" ht="12.75" x14ac:dyDescent="0.2">
      <c r="B378" s="57"/>
    </row>
    <row r="379" spans="2:2" ht="12.75" x14ac:dyDescent="0.2">
      <c r="B379" s="57"/>
    </row>
    <row r="380" spans="2:2" ht="12.75" x14ac:dyDescent="0.2">
      <c r="B380" s="57"/>
    </row>
    <row r="381" spans="2:2" ht="12.75" x14ac:dyDescent="0.2">
      <c r="B381" s="57"/>
    </row>
    <row r="382" spans="2:2" ht="12.75" x14ac:dyDescent="0.2">
      <c r="B382" s="57"/>
    </row>
    <row r="383" spans="2:2" ht="12.75" x14ac:dyDescent="0.2">
      <c r="B383" s="57"/>
    </row>
    <row r="384" spans="2:2" ht="12.75" x14ac:dyDescent="0.2">
      <c r="B384" s="57"/>
    </row>
    <row r="385" spans="2:2" ht="12.75" x14ac:dyDescent="0.2">
      <c r="B385" s="57"/>
    </row>
    <row r="386" spans="2:2" ht="12.75" x14ac:dyDescent="0.2">
      <c r="B386" s="57"/>
    </row>
    <row r="387" spans="2:2" ht="12.75" x14ac:dyDescent="0.2">
      <c r="B387" s="57"/>
    </row>
    <row r="388" spans="2:2" ht="12.75" x14ac:dyDescent="0.2">
      <c r="B388" s="57"/>
    </row>
    <row r="389" spans="2:2" ht="12.75" x14ac:dyDescent="0.2">
      <c r="B389" s="57"/>
    </row>
    <row r="390" spans="2:2" ht="12.75" x14ac:dyDescent="0.2">
      <c r="B390" s="57"/>
    </row>
    <row r="391" spans="2:2" ht="12.75" x14ac:dyDescent="0.2">
      <c r="B391" s="57"/>
    </row>
    <row r="392" spans="2:2" ht="12.75" x14ac:dyDescent="0.2">
      <c r="B392" s="57"/>
    </row>
    <row r="393" spans="2:2" ht="12.75" x14ac:dyDescent="0.2">
      <c r="B393" s="57"/>
    </row>
    <row r="394" spans="2:2" ht="12.75" x14ac:dyDescent="0.2">
      <c r="B394" s="57"/>
    </row>
    <row r="395" spans="2:2" ht="12.75" x14ac:dyDescent="0.2">
      <c r="B395" s="57"/>
    </row>
    <row r="396" spans="2:2" ht="12.75" x14ac:dyDescent="0.2">
      <c r="B396" s="57"/>
    </row>
    <row r="397" spans="2:2" ht="12.75" x14ac:dyDescent="0.2">
      <c r="B397" s="57"/>
    </row>
    <row r="398" spans="2:2" ht="12.75" x14ac:dyDescent="0.2">
      <c r="B398" s="57"/>
    </row>
    <row r="399" spans="2:2" ht="12.75" x14ac:dyDescent="0.2">
      <c r="B399" s="57"/>
    </row>
    <row r="400" spans="2:2" ht="12.75" x14ac:dyDescent="0.2">
      <c r="B400" s="57"/>
    </row>
    <row r="401" spans="2:2" ht="12.75" x14ac:dyDescent="0.2">
      <c r="B401" s="57"/>
    </row>
    <row r="402" spans="2:2" ht="12.75" x14ac:dyDescent="0.2">
      <c r="B402" s="57"/>
    </row>
    <row r="403" spans="2:2" ht="12.75" x14ac:dyDescent="0.2">
      <c r="B403" s="57"/>
    </row>
    <row r="404" spans="2:2" ht="12.75" x14ac:dyDescent="0.2">
      <c r="B404" s="57"/>
    </row>
    <row r="405" spans="2:2" ht="12.75" x14ac:dyDescent="0.2">
      <c r="B405" s="57"/>
    </row>
    <row r="406" spans="2:2" ht="12.75" x14ac:dyDescent="0.2">
      <c r="B406" s="57"/>
    </row>
    <row r="407" spans="2:2" ht="12.75" x14ac:dyDescent="0.2">
      <c r="B407" s="57"/>
    </row>
    <row r="408" spans="2:2" ht="12.75" x14ac:dyDescent="0.2">
      <c r="B408" s="57"/>
    </row>
    <row r="409" spans="2:2" ht="12.75" x14ac:dyDescent="0.2">
      <c r="B409" s="57"/>
    </row>
    <row r="410" spans="2:2" ht="12.75" x14ac:dyDescent="0.2">
      <c r="B410" s="57"/>
    </row>
    <row r="411" spans="2:2" ht="12.75" x14ac:dyDescent="0.2">
      <c r="B411" s="57"/>
    </row>
    <row r="412" spans="2:2" ht="12.75" x14ac:dyDescent="0.2">
      <c r="B412" s="57"/>
    </row>
    <row r="413" spans="2:2" ht="12.75" x14ac:dyDescent="0.2">
      <c r="B413" s="57"/>
    </row>
    <row r="414" spans="2:2" ht="12.75" x14ac:dyDescent="0.2">
      <c r="B414" s="57"/>
    </row>
    <row r="415" spans="2:2" ht="12.75" x14ac:dyDescent="0.2">
      <c r="B415" s="57"/>
    </row>
    <row r="416" spans="2:2" ht="12.75" x14ac:dyDescent="0.2">
      <c r="B416" s="57"/>
    </row>
    <row r="417" spans="2:2" ht="12.75" x14ac:dyDescent="0.2">
      <c r="B417" s="57"/>
    </row>
    <row r="418" spans="2:2" ht="12.75" x14ac:dyDescent="0.2">
      <c r="B418" s="57"/>
    </row>
    <row r="419" spans="2:2" ht="12.75" x14ac:dyDescent="0.2">
      <c r="B419" s="57"/>
    </row>
    <row r="420" spans="2:2" ht="12.75" x14ac:dyDescent="0.2">
      <c r="B420" s="57"/>
    </row>
    <row r="421" spans="2:2" ht="12.75" x14ac:dyDescent="0.2">
      <c r="B421" s="57"/>
    </row>
    <row r="422" spans="2:2" ht="12.75" x14ac:dyDescent="0.2">
      <c r="B422" s="57"/>
    </row>
    <row r="423" spans="2:2" ht="12.75" x14ac:dyDescent="0.2">
      <c r="B423" s="57"/>
    </row>
    <row r="424" spans="2:2" ht="12.75" x14ac:dyDescent="0.2">
      <c r="B424" s="57"/>
    </row>
    <row r="425" spans="2:2" ht="12.75" x14ac:dyDescent="0.2">
      <c r="B425" s="57"/>
    </row>
    <row r="426" spans="2:2" ht="12.75" x14ac:dyDescent="0.2">
      <c r="B426" s="57"/>
    </row>
    <row r="427" spans="2:2" ht="12.75" x14ac:dyDescent="0.2">
      <c r="B427" s="57"/>
    </row>
    <row r="428" spans="2:2" ht="12.75" x14ac:dyDescent="0.2">
      <c r="B428" s="57"/>
    </row>
    <row r="429" spans="2:2" ht="12.75" x14ac:dyDescent="0.2">
      <c r="B429" s="57"/>
    </row>
    <row r="430" spans="2:2" ht="12.75" x14ac:dyDescent="0.2">
      <c r="B430" s="57"/>
    </row>
    <row r="431" spans="2:2" ht="12.75" x14ac:dyDescent="0.2">
      <c r="B431" s="57"/>
    </row>
    <row r="432" spans="2:2" ht="12.75" x14ac:dyDescent="0.2">
      <c r="B432" s="57"/>
    </row>
    <row r="433" spans="2:2" ht="12.75" x14ac:dyDescent="0.2">
      <c r="B433" s="57"/>
    </row>
    <row r="434" spans="2:2" ht="12.75" x14ac:dyDescent="0.2">
      <c r="B434" s="57"/>
    </row>
    <row r="435" spans="2:2" ht="12.75" x14ac:dyDescent="0.2">
      <c r="B435" s="57"/>
    </row>
    <row r="436" spans="2:2" ht="12.75" x14ac:dyDescent="0.2">
      <c r="B436" s="57"/>
    </row>
    <row r="437" spans="2:2" ht="12.75" x14ac:dyDescent="0.2">
      <c r="B437" s="57"/>
    </row>
    <row r="438" spans="2:2" ht="12.75" x14ac:dyDescent="0.2">
      <c r="B438" s="57"/>
    </row>
    <row r="439" spans="2:2" ht="12.75" x14ac:dyDescent="0.2">
      <c r="B439" s="57"/>
    </row>
    <row r="440" spans="2:2" ht="12.75" x14ac:dyDescent="0.2">
      <c r="B440" s="57"/>
    </row>
    <row r="441" spans="2:2" ht="12.75" x14ac:dyDescent="0.2">
      <c r="B441" s="57"/>
    </row>
    <row r="442" spans="2:2" ht="12.75" x14ac:dyDescent="0.2">
      <c r="B442" s="57"/>
    </row>
    <row r="443" spans="2:2" ht="12.75" x14ac:dyDescent="0.2">
      <c r="B443" s="57"/>
    </row>
    <row r="444" spans="2:2" ht="12.75" x14ac:dyDescent="0.2">
      <c r="B444" s="57"/>
    </row>
    <row r="445" spans="2:2" ht="12.75" x14ac:dyDescent="0.2">
      <c r="B445" s="57"/>
    </row>
    <row r="446" spans="2:2" ht="12.75" x14ac:dyDescent="0.2">
      <c r="B446" s="57"/>
    </row>
    <row r="447" spans="2:2" ht="12.75" x14ac:dyDescent="0.2">
      <c r="B447" s="57"/>
    </row>
    <row r="448" spans="2:2" ht="12.75" x14ac:dyDescent="0.2">
      <c r="B448" s="57"/>
    </row>
    <row r="449" spans="2:2" ht="12.75" x14ac:dyDescent="0.2">
      <c r="B449" s="57"/>
    </row>
    <row r="450" spans="2:2" ht="12.75" x14ac:dyDescent="0.2">
      <c r="B450" s="57"/>
    </row>
    <row r="451" spans="2:2" ht="12.75" x14ac:dyDescent="0.2">
      <c r="B451" s="57"/>
    </row>
    <row r="452" spans="2:2" ht="12.75" x14ac:dyDescent="0.2">
      <c r="B452" s="57"/>
    </row>
    <row r="453" spans="2:2" ht="12.75" x14ac:dyDescent="0.2">
      <c r="B453" s="57"/>
    </row>
    <row r="454" spans="2:2" ht="12.75" x14ac:dyDescent="0.2">
      <c r="B454" s="57"/>
    </row>
    <row r="455" spans="2:2" ht="12.75" x14ac:dyDescent="0.2">
      <c r="B455" s="57"/>
    </row>
    <row r="456" spans="2:2" ht="12.75" x14ac:dyDescent="0.2">
      <c r="B456" s="57"/>
    </row>
    <row r="457" spans="2:2" ht="12.75" x14ac:dyDescent="0.2">
      <c r="B457" s="57"/>
    </row>
    <row r="458" spans="2:2" ht="12.75" x14ac:dyDescent="0.2">
      <c r="B458" s="57"/>
    </row>
    <row r="459" spans="2:2" ht="12.75" x14ac:dyDescent="0.2">
      <c r="B459" s="57"/>
    </row>
    <row r="460" spans="2:2" ht="12.75" x14ac:dyDescent="0.2">
      <c r="B460" s="57"/>
    </row>
    <row r="461" spans="2:2" ht="12.75" x14ac:dyDescent="0.2">
      <c r="B461" s="57"/>
    </row>
    <row r="462" spans="2:2" ht="12.75" x14ac:dyDescent="0.2">
      <c r="B462" s="57"/>
    </row>
    <row r="463" spans="2:2" ht="12.75" x14ac:dyDescent="0.2">
      <c r="B463" s="57"/>
    </row>
    <row r="464" spans="2:2" ht="12.75" x14ac:dyDescent="0.2">
      <c r="B464" s="57"/>
    </row>
    <row r="465" spans="2:2" ht="12.75" x14ac:dyDescent="0.2">
      <c r="B465" s="57"/>
    </row>
    <row r="466" spans="2:2" ht="12.75" x14ac:dyDescent="0.2">
      <c r="B466" s="57"/>
    </row>
    <row r="467" spans="2:2" ht="12.75" x14ac:dyDescent="0.2">
      <c r="B467" s="57"/>
    </row>
    <row r="468" spans="2:2" ht="12.75" x14ac:dyDescent="0.2">
      <c r="B468" s="57"/>
    </row>
    <row r="469" spans="2:2" ht="12.75" x14ac:dyDescent="0.2">
      <c r="B469" s="57"/>
    </row>
    <row r="470" spans="2:2" ht="12.75" x14ac:dyDescent="0.2">
      <c r="B470" s="57"/>
    </row>
    <row r="471" spans="2:2" ht="12.75" x14ac:dyDescent="0.2">
      <c r="B471" s="57"/>
    </row>
    <row r="472" spans="2:2" ht="12.75" x14ac:dyDescent="0.2">
      <c r="B472" s="57"/>
    </row>
    <row r="473" spans="2:2" ht="12.75" x14ac:dyDescent="0.2">
      <c r="B473" s="57"/>
    </row>
    <row r="474" spans="2:2" ht="12.75" x14ac:dyDescent="0.2">
      <c r="B474" s="57"/>
    </row>
    <row r="475" spans="2:2" ht="12.75" x14ac:dyDescent="0.2">
      <c r="B475" s="57"/>
    </row>
    <row r="476" spans="2:2" ht="12.75" x14ac:dyDescent="0.2">
      <c r="B476" s="57"/>
    </row>
    <row r="477" spans="2:2" ht="12.75" x14ac:dyDescent="0.2">
      <c r="B477" s="57"/>
    </row>
    <row r="478" spans="2:2" ht="12.75" x14ac:dyDescent="0.2">
      <c r="B478" s="57"/>
    </row>
    <row r="479" spans="2:2" ht="12.75" x14ac:dyDescent="0.2">
      <c r="B479" s="57"/>
    </row>
    <row r="480" spans="2:2" ht="12.75" x14ac:dyDescent="0.2">
      <c r="B480" s="57"/>
    </row>
    <row r="481" spans="2:2" ht="12.75" x14ac:dyDescent="0.2">
      <c r="B481" s="57"/>
    </row>
    <row r="482" spans="2:2" ht="12.75" x14ac:dyDescent="0.2">
      <c r="B482" s="57"/>
    </row>
    <row r="483" spans="2:2" ht="12.75" x14ac:dyDescent="0.2">
      <c r="B483" s="57"/>
    </row>
    <row r="484" spans="2:2" ht="12.75" x14ac:dyDescent="0.2">
      <c r="B484" s="57"/>
    </row>
    <row r="485" spans="2:2" ht="12.75" x14ac:dyDescent="0.2">
      <c r="B485" s="57"/>
    </row>
    <row r="486" spans="2:2" ht="12.75" x14ac:dyDescent="0.2">
      <c r="B486" s="57"/>
    </row>
    <row r="487" spans="2:2" ht="12.75" x14ac:dyDescent="0.2">
      <c r="B487" s="57"/>
    </row>
    <row r="488" spans="2:2" ht="12.75" x14ac:dyDescent="0.2">
      <c r="B488" s="57"/>
    </row>
    <row r="489" spans="2:2" ht="12.75" x14ac:dyDescent="0.2">
      <c r="B489" s="57"/>
    </row>
    <row r="490" spans="2:2" ht="12.75" x14ac:dyDescent="0.2">
      <c r="B490" s="57"/>
    </row>
    <row r="491" spans="2:2" ht="12.75" x14ac:dyDescent="0.2">
      <c r="B491" s="57"/>
    </row>
    <row r="492" spans="2:2" ht="12.75" x14ac:dyDescent="0.2">
      <c r="B492" s="57"/>
    </row>
    <row r="493" spans="2:2" ht="12.75" x14ac:dyDescent="0.2">
      <c r="B493" s="57"/>
    </row>
    <row r="494" spans="2:2" ht="12.75" x14ac:dyDescent="0.2">
      <c r="B494" s="57"/>
    </row>
    <row r="495" spans="2:2" ht="12.75" x14ac:dyDescent="0.2">
      <c r="B495" s="57"/>
    </row>
    <row r="496" spans="2:2" ht="12.75" x14ac:dyDescent="0.2">
      <c r="B496" s="57"/>
    </row>
    <row r="497" spans="2:2" ht="12.75" x14ac:dyDescent="0.2">
      <c r="B497" s="57"/>
    </row>
    <row r="498" spans="2:2" ht="12.75" x14ac:dyDescent="0.2">
      <c r="B498" s="57"/>
    </row>
    <row r="499" spans="2:2" ht="12.75" x14ac:dyDescent="0.2">
      <c r="B499" s="57"/>
    </row>
    <row r="500" spans="2:2" ht="12.75" x14ac:dyDescent="0.2">
      <c r="B500" s="57"/>
    </row>
    <row r="501" spans="2:2" ht="12.75" x14ac:dyDescent="0.2">
      <c r="B501" s="57"/>
    </row>
    <row r="502" spans="2:2" ht="12.75" x14ac:dyDescent="0.2">
      <c r="B502" s="57"/>
    </row>
    <row r="503" spans="2:2" ht="12.75" x14ac:dyDescent="0.2">
      <c r="B503" s="57"/>
    </row>
    <row r="504" spans="2:2" ht="12.75" x14ac:dyDescent="0.2">
      <c r="B504" s="57"/>
    </row>
    <row r="505" spans="2:2" ht="12.75" x14ac:dyDescent="0.2">
      <c r="B505" s="57"/>
    </row>
    <row r="506" spans="2:2" ht="12.75" x14ac:dyDescent="0.2">
      <c r="B506" s="57"/>
    </row>
    <row r="507" spans="2:2" ht="12.75" x14ac:dyDescent="0.2">
      <c r="B507" s="57"/>
    </row>
    <row r="508" spans="2:2" ht="12.75" x14ac:dyDescent="0.2">
      <c r="B508" s="57"/>
    </row>
    <row r="509" spans="2:2" ht="12.75" x14ac:dyDescent="0.2">
      <c r="B509" s="57"/>
    </row>
    <row r="510" spans="2:2" ht="12.75" x14ac:dyDescent="0.2">
      <c r="B510" s="57"/>
    </row>
    <row r="511" spans="2:2" ht="12.75" x14ac:dyDescent="0.2">
      <c r="B511" s="57"/>
    </row>
    <row r="512" spans="2:2" ht="12.75" x14ac:dyDescent="0.2">
      <c r="B512" s="57"/>
    </row>
    <row r="513" spans="2:2" ht="12.75" x14ac:dyDescent="0.2">
      <c r="B513" s="57"/>
    </row>
    <row r="514" spans="2:2" ht="12.75" x14ac:dyDescent="0.2">
      <c r="B514" s="57"/>
    </row>
    <row r="515" spans="2:2" ht="12.75" x14ac:dyDescent="0.2">
      <c r="B515" s="57"/>
    </row>
    <row r="516" spans="2:2" ht="12.75" x14ac:dyDescent="0.2">
      <c r="B516" s="57"/>
    </row>
    <row r="517" spans="2:2" ht="12.75" x14ac:dyDescent="0.2">
      <c r="B517" s="57"/>
    </row>
    <row r="518" spans="2:2" ht="12.75" x14ac:dyDescent="0.2">
      <c r="B518" s="57"/>
    </row>
    <row r="519" spans="2:2" ht="12.75" x14ac:dyDescent="0.2">
      <c r="B519" s="57"/>
    </row>
    <row r="520" spans="2:2" ht="12.75" x14ac:dyDescent="0.2">
      <c r="B520" s="57"/>
    </row>
    <row r="521" spans="2:2" ht="12.75" x14ac:dyDescent="0.2">
      <c r="B521" s="57"/>
    </row>
    <row r="522" spans="2:2" ht="12.75" x14ac:dyDescent="0.2">
      <c r="B522" s="57"/>
    </row>
    <row r="523" spans="2:2" ht="12.75" x14ac:dyDescent="0.2">
      <c r="B523" s="57"/>
    </row>
    <row r="524" spans="2:2" ht="12.75" x14ac:dyDescent="0.2">
      <c r="B524" s="57"/>
    </row>
    <row r="525" spans="2:2" ht="12.75" x14ac:dyDescent="0.2">
      <c r="B525" s="57"/>
    </row>
    <row r="526" spans="2:2" ht="12.75" x14ac:dyDescent="0.2">
      <c r="B526" s="57"/>
    </row>
    <row r="527" spans="2:2" ht="12.75" x14ac:dyDescent="0.2">
      <c r="B527" s="57"/>
    </row>
    <row r="528" spans="2:2" ht="12.75" x14ac:dyDescent="0.2">
      <c r="B528" s="57"/>
    </row>
    <row r="529" spans="2:2" ht="12.75" x14ac:dyDescent="0.2">
      <c r="B529" s="57"/>
    </row>
    <row r="530" spans="2:2" ht="12.75" x14ac:dyDescent="0.2">
      <c r="B530" s="57"/>
    </row>
    <row r="531" spans="2:2" ht="12.75" x14ac:dyDescent="0.2">
      <c r="B531" s="57"/>
    </row>
    <row r="532" spans="2:2" ht="12.75" x14ac:dyDescent="0.2">
      <c r="B532" s="57"/>
    </row>
    <row r="533" spans="2:2" ht="12.75" x14ac:dyDescent="0.2">
      <c r="B533" s="57"/>
    </row>
    <row r="534" spans="2:2" ht="12.75" x14ac:dyDescent="0.2">
      <c r="B534" s="57"/>
    </row>
    <row r="535" spans="2:2" ht="12.75" x14ac:dyDescent="0.2">
      <c r="B535" s="57"/>
    </row>
    <row r="536" spans="2:2" ht="12.75" x14ac:dyDescent="0.2">
      <c r="B536" s="57"/>
    </row>
    <row r="537" spans="2:2" ht="12.75" x14ac:dyDescent="0.2">
      <c r="B537" s="57"/>
    </row>
    <row r="538" spans="2:2" ht="12.75" x14ac:dyDescent="0.2">
      <c r="B538" s="57"/>
    </row>
    <row r="539" spans="2:2" ht="12.75" x14ac:dyDescent="0.2">
      <c r="B539" s="57"/>
    </row>
    <row r="540" spans="2:2" ht="12.75" x14ac:dyDescent="0.2">
      <c r="B540" s="57"/>
    </row>
    <row r="541" spans="2:2" ht="12.75" x14ac:dyDescent="0.2">
      <c r="B541" s="57"/>
    </row>
    <row r="542" spans="2:2" ht="12.75" x14ac:dyDescent="0.2">
      <c r="B542" s="57"/>
    </row>
    <row r="543" spans="2:2" ht="12.75" x14ac:dyDescent="0.2">
      <c r="B543" s="57"/>
    </row>
    <row r="544" spans="2:2" ht="12.75" x14ac:dyDescent="0.2">
      <c r="B544" s="57"/>
    </row>
    <row r="545" spans="2:2" ht="12.75" x14ac:dyDescent="0.2">
      <c r="B545" s="57"/>
    </row>
    <row r="546" spans="2:2" ht="12.75" x14ac:dyDescent="0.2">
      <c r="B546" s="57"/>
    </row>
    <row r="547" spans="2:2" ht="12.75" x14ac:dyDescent="0.2">
      <c r="B547" s="57"/>
    </row>
    <row r="548" spans="2:2" ht="12.75" x14ac:dyDescent="0.2">
      <c r="B548" s="57"/>
    </row>
    <row r="549" spans="2:2" ht="12.75" x14ac:dyDescent="0.2">
      <c r="B549" s="57"/>
    </row>
    <row r="550" spans="2:2" ht="12.75" x14ac:dyDescent="0.2">
      <c r="B550" s="57"/>
    </row>
    <row r="551" spans="2:2" ht="12.75" x14ac:dyDescent="0.2">
      <c r="B551" s="57"/>
    </row>
    <row r="552" spans="2:2" ht="12.75" x14ac:dyDescent="0.2">
      <c r="B552" s="57"/>
    </row>
    <row r="553" spans="2:2" ht="12.75" x14ac:dyDescent="0.2">
      <c r="B553" s="57"/>
    </row>
    <row r="554" spans="2:2" ht="12.75" x14ac:dyDescent="0.2">
      <c r="B554" s="57"/>
    </row>
    <row r="555" spans="2:2" ht="12.75" x14ac:dyDescent="0.2">
      <c r="B555" s="57"/>
    </row>
    <row r="556" spans="2:2" ht="12.75" x14ac:dyDescent="0.2">
      <c r="B556" s="57"/>
    </row>
    <row r="557" spans="2:2" ht="12.75" x14ac:dyDescent="0.2">
      <c r="B557" s="57"/>
    </row>
    <row r="558" spans="2:2" ht="12.75" x14ac:dyDescent="0.2">
      <c r="B558" s="57"/>
    </row>
    <row r="559" spans="2:2" ht="12.75" x14ac:dyDescent="0.2">
      <c r="B559" s="57"/>
    </row>
    <row r="560" spans="2:2" ht="12.75" x14ac:dyDescent="0.2">
      <c r="B560" s="57"/>
    </row>
    <row r="561" spans="2:2" ht="12.75" x14ac:dyDescent="0.2">
      <c r="B561" s="57"/>
    </row>
    <row r="562" spans="2:2" ht="12.75" x14ac:dyDescent="0.2">
      <c r="B562" s="57"/>
    </row>
    <row r="563" spans="2:2" ht="12.75" x14ac:dyDescent="0.2">
      <c r="B563" s="57"/>
    </row>
    <row r="564" spans="2:2" ht="12.75" x14ac:dyDescent="0.2">
      <c r="B564" s="57"/>
    </row>
    <row r="565" spans="2:2" ht="12.75" x14ac:dyDescent="0.2">
      <c r="B565" s="57"/>
    </row>
    <row r="566" spans="2:2" ht="12.75" x14ac:dyDescent="0.2">
      <c r="B566" s="57"/>
    </row>
    <row r="567" spans="2:2" ht="12.75" x14ac:dyDescent="0.2">
      <c r="B567" s="57"/>
    </row>
    <row r="568" spans="2:2" ht="12.75" x14ac:dyDescent="0.2">
      <c r="B568" s="57"/>
    </row>
    <row r="569" spans="2:2" ht="12.75" x14ac:dyDescent="0.2">
      <c r="B569" s="57"/>
    </row>
    <row r="570" spans="2:2" ht="12.75" x14ac:dyDescent="0.2">
      <c r="B570" s="57"/>
    </row>
    <row r="571" spans="2:2" ht="12.75" x14ac:dyDescent="0.2">
      <c r="B571" s="57"/>
    </row>
    <row r="572" spans="2:2" ht="12.75" x14ac:dyDescent="0.2">
      <c r="B572" s="57"/>
    </row>
    <row r="573" spans="2:2" ht="12.75" x14ac:dyDescent="0.2">
      <c r="B573" s="57"/>
    </row>
    <row r="574" spans="2:2" ht="12.75" x14ac:dyDescent="0.2">
      <c r="B574" s="57"/>
    </row>
    <row r="575" spans="2:2" ht="12.75" x14ac:dyDescent="0.2">
      <c r="B575" s="57"/>
    </row>
    <row r="576" spans="2:2" ht="12.75" x14ac:dyDescent="0.2">
      <c r="B576" s="57"/>
    </row>
    <row r="577" spans="2:2" ht="12.75" x14ac:dyDescent="0.2">
      <c r="B577" s="57"/>
    </row>
    <row r="578" spans="2:2" ht="12.75" x14ac:dyDescent="0.2">
      <c r="B578" s="57"/>
    </row>
    <row r="579" spans="2:2" ht="12.75" x14ac:dyDescent="0.2">
      <c r="B579" s="57"/>
    </row>
    <row r="580" spans="2:2" ht="12.75" x14ac:dyDescent="0.2">
      <c r="B580" s="57"/>
    </row>
    <row r="581" spans="2:2" ht="12.75" x14ac:dyDescent="0.2">
      <c r="B581" s="57"/>
    </row>
    <row r="582" spans="2:2" ht="12.75" x14ac:dyDescent="0.2">
      <c r="B582" s="57"/>
    </row>
    <row r="583" spans="2:2" ht="12.75" x14ac:dyDescent="0.2">
      <c r="B583" s="57"/>
    </row>
    <row r="584" spans="2:2" ht="12.75" x14ac:dyDescent="0.2">
      <c r="B584" s="57"/>
    </row>
    <row r="585" spans="2:2" ht="12.75" x14ac:dyDescent="0.2">
      <c r="B585" s="57"/>
    </row>
    <row r="586" spans="2:2" ht="12.75" x14ac:dyDescent="0.2">
      <c r="B586" s="57"/>
    </row>
    <row r="587" spans="2:2" ht="12.75" x14ac:dyDescent="0.2">
      <c r="B587" s="57"/>
    </row>
    <row r="588" spans="2:2" ht="12.75" x14ac:dyDescent="0.2">
      <c r="B588" s="57"/>
    </row>
    <row r="589" spans="2:2" ht="12.75" x14ac:dyDescent="0.2">
      <c r="B589" s="57"/>
    </row>
    <row r="590" spans="2:2" ht="12.75" x14ac:dyDescent="0.2">
      <c r="B590" s="57"/>
    </row>
    <row r="591" spans="2:2" ht="12.75" x14ac:dyDescent="0.2">
      <c r="B591" s="57"/>
    </row>
    <row r="592" spans="2:2" ht="12.75" x14ac:dyDescent="0.2">
      <c r="B592" s="57"/>
    </row>
    <row r="593" spans="2:2" ht="12.75" x14ac:dyDescent="0.2">
      <c r="B593" s="57"/>
    </row>
    <row r="594" spans="2:2" ht="12.75" x14ac:dyDescent="0.2">
      <c r="B594" s="57"/>
    </row>
    <row r="595" spans="2:2" ht="12.75" x14ac:dyDescent="0.2">
      <c r="B595" s="57"/>
    </row>
    <row r="596" spans="2:2" ht="12.75" x14ac:dyDescent="0.2">
      <c r="B596" s="57"/>
    </row>
    <row r="597" spans="2:2" ht="12.75" x14ac:dyDescent="0.2">
      <c r="B597" s="57"/>
    </row>
    <row r="598" spans="2:2" ht="12.75" x14ac:dyDescent="0.2">
      <c r="B598" s="57"/>
    </row>
    <row r="599" spans="2:2" ht="12.75" x14ac:dyDescent="0.2">
      <c r="B599" s="57"/>
    </row>
    <row r="600" spans="2:2" ht="12.75" x14ac:dyDescent="0.2">
      <c r="B600" s="57"/>
    </row>
    <row r="601" spans="2:2" ht="12.75" x14ac:dyDescent="0.2">
      <c r="B601" s="57"/>
    </row>
    <row r="602" spans="2:2" ht="12.75" x14ac:dyDescent="0.2">
      <c r="B602" s="57"/>
    </row>
    <row r="603" spans="2:2" ht="12.75" x14ac:dyDescent="0.2">
      <c r="B603" s="57"/>
    </row>
    <row r="604" spans="2:2" ht="12.75" x14ac:dyDescent="0.2">
      <c r="B604" s="57"/>
    </row>
    <row r="605" spans="2:2" ht="12.75" x14ac:dyDescent="0.2">
      <c r="B605" s="57"/>
    </row>
    <row r="606" spans="2:2" ht="12.75" x14ac:dyDescent="0.2">
      <c r="B606" s="57"/>
    </row>
    <row r="607" spans="2:2" ht="12.75" x14ac:dyDescent="0.2">
      <c r="B607" s="57"/>
    </row>
    <row r="608" spans="2:2" ht="12.75" x14ac:dyDescent="0.2">
      <c r="B608" s="57"/>
    </row>
    <row r="609" spans="2:2" ht="12.75" x14ac:dyDescent="0.2">
      <c r="B609" s="57"/>
    </row>
    <row r="610" spans="2:2" ht="12.75" x14ac:dyDescent="0.2">
      <c r="B610" s="57"/>
    </row>
    <row r="611" spans="2:2" ht="12.75" x14ac:dyDescent="0.2">
      <c r="B611" s="57"/>
    </row>
    <row r="612" spans="2:2" ht="12.75" x14ac:dyDescent="0.2">
      <c r="B612" s="57"/>
    </row>
    <row r="613" spans="2:2" ht="12.75" x14ac:dyDescent="0.2">
      <c r="B613" s="57"/>
    </row>
    <row r="614" spans="2:2" ht="12.75" x14ac:dyDescent="0.2">
      <c r="B614" s="57"/>
    </row>
    <row r="615" spans="2:2" ht="12.75" x14ac:dyDescent="0.2">
      <c r="B615" s="57"/>
    </row>
    <row r="616" spans="2:2" ht="12.75" x14ac:dyDescent="0.2">
      <c r="B616" s="57"/>
    </row>
    <row r="617" spans="2:2" ht="12.75" x14ac:dyDescent="0.2">
      <c r="B617" s="57"/>
    </row>
    <row r="618" spans="2:2" ht="12.75" x14ac:dyDescent="0.2">
      <c r="B618" s="57"/>
    </row>
    <row r="619" spans="2:2" ht="12.75" x14ac:dyDescent="0.2">
      <c r="B619" s="57"/>
    </row>
    <row r="620" spans="2:2" ht="12.75" x14ac:dyDescent="0.2">
      <c r="B620" s="57"/>
    </row>
    <row r="621" spans="2:2" ht="12.75" x14ac:dyDescent="0.2">
      <c r="B621" s="57"/>
    </row>
    <row r="622" spans="2:2" ht="12.75" x14ac:dyDescent="0.2">
      <c r="B622" s="57"/>
    </row>
    <row r="623" spans="2:2" ht="12.75" x14ac:dyDescent="0.2">
      <c r="B623" s="57"/>
    </row>
    <row r="624" spans="2:2" ht="12.75" x14ac:dyDescent="0.2">
      <c r="B624" s="57"/>
    </row>
    <row r="625" spans="2:2" ht="12.75" x14ac:dyDescent="0.2">
      <c r="B625" s="57"/>
    </row>
    <row r="626" spans="2:2" ht="12.75" x14ac:dyDescent="0.2">
      <c r="B626" s="57"/>
    </row>
    <row r="627" spans="2:2" ht="12.75" x14ac:dyDescent="0.2">
      <c r="B627" s="57"/>
    </row>
    <row r="628" spans="2:2" ht="12.75" x14ac:dyDescent="0.2">
      <c r="B628" s="57"/>
    </row>
    <row r="629" spans="2:2" ht="12.75" x14ac:dyDescent="0.2">
      <c r="B629" s="57"/>
    </row>
    <row r="630" spans="2:2" ht="12.75" x14ac:dyDescent="0.2">
      <c r="B630" s="57"/>
    </row>
    <row r="631" spans="2:2" ht="12.75" x14ac:dyDescent="0.2">
      <c r="B631" s="57"/>
    </row>
    <row r="632" spans="2:2" ht="12.75" x14ac:dyDescent="0.2">
      <c r="B632" s="57"/>
    </row>
    <row r="633" spans="2:2" ht="12.75" x14ac:dyDescent="0.2">
      <c r="B633" s="57"/>
    </row>
    <row r="634" spans="2:2" ht="12.75" x14ac:dyDescent="0.2">
      <c r="B634" s="57"/>
    </row>
    <row r="635" spans="2:2" ht="12.75" x14ac:dyDescent="0.2">
      <c r="B635" s="57"/>
    </row>
    <row r="636" spans="2:2" ht="12.75" x14ac:dyDescent="0.2">
      <c r="B636" s="57"/>
    </row>
    <row r="637" spans="2:2" ht="12.75" x14ac:dyDescent="0.2">
      <c r="B637" s="57"/>
    </row>
    <row r="638" spans="2:2" ht="12.75" x14ac:dyDescent="0.2">
      <c r="B638" s="57"/>
    </row>
    <row r="639" spans="2:2" ht="12.75" x14ac:dyDescent="0.2">
      <c r="B639" s="57"/>
    </row>
    <row r="640" spans="2:2" ht="12.75" x14ac:dyDescent="0.2">
      <c r="B640" s="57"/>
    </row>
    <row r="641" spans="2:2" ht="12.75" x14ac:dyDescent="0.2">
      <c r="B641" s="57"/>
    </row>
    <row r="642" spans="2:2" ht="12.75" x14ac:dyDescent="0.2">
      <c r="B642" s="57"/>
    </row>
    <row r="643" spans="2:2" ht="12.75" x14ac:dyDescent="0.2">
      <c r="B643" s="57"/>
    </row>
    <row r="644" spans="2:2" ht="12.75" x14ac:dyDescent="0.2">
      <c r="B644" s="57"/>
    </row>
    <row r="645" spans="2:2" ht="12.75" x14ac:dyDescent="0.2">
      <c r="B645" s="57"/>
    </row>
    <row r="646" spans="2:2" ht="12.75" x14ac:dyDescent="0.2">
      <c r="B646" s="57"/>
    </row>
    <row r="647" spans="2:2" ht="12.75" x14ac:dyDescent="0.2">
      <c r="B647" s="57"/>
    </row>
    <row r="648" spans="2:2" ht="12.75" x14ac:dyDescent="0.2">
      <c r="B648" s="57"/>
    </row>
    <row r="649" spans="2:2" ht="12.75" x14ac:dyDescent="0.2">
      <c r="B649" s="57"/>
    </row>
    <row r="650" spans="2:2" ht="12.75" x14ac:dyDescent="0.2">
      <c r="B650" s="57"/>
    </row>
    <row r="651" spans="2:2" ht="12.75" x14ac:dyDescent="0.2">
      <c r="B651" s="57"/>
    </row>
    <row r="652" spans="2:2" ht="12.75" x14ac:dyDescent="0.2">
      <c r="B652" s="57"/>
    </row>
    <row r="653" spans="2:2" ht="12.75" x14ac:dyDescent="0.2">
      <c r="B653" s="57"/>
    </row>
    <row r="654" spans="2:2" ht="12.75" x14ac:dyDescent="0.2">
      <c r="B654" s="57"/>
    </row>
    <row r="655" spans="2:2" ht="12.75" x14ac:dyDescent="0.2">
      <c r="B655" s="57"/>
    </row>
    <row r="656" spans="2:2" ht="12.75" x14ac:dyDescent="0.2">
      <c r="B656" s="57"/>
    </row>
    <row r="657" spans="2:2" ht="12.75" x14ac:dyDescent="0.2">
      <c r="B657" s="57"/>
    </row>
    <row r="658" spans="2:2" ht="12.75" x14ac:dyDescent="0.2">
      <c r="B658" s="57"/>
    </row>
    <row r="659" spans="2:2" ht="12.75" x14ac:dyDescent="0.2">
      <c r="B659" s="57"/>
    </row>
    <row r="660" spans="2:2" ht="12.75" x14ac:dyDescent="0.2">
      <c r="B660" s="57"/>
    </row>
    <row r="661" spans="2:2" ht="12.75" x14ac:dyDescent="0.2">
      <c r="B661" s="57"/>
    </row>
    <row r="662" spans="2:2" ht="12.75" x14ac:dyDescent="0.2">
      <c r="B662" s="57"/>
    </row>
    <row r="663" spans="2:2" ht="12.75" x14ac:dyDescent="0.2">
      <c r="B663" s="57"/>
    </row>
    <row r="664" spans="2:2" ht="12.75" x14ac:dyDescent="0.2">
      <c r="B664" s="57"/>
    </row>
    <row r="665" spans="2:2" ht="12.75" x14ac:dyDescent="0.2">
      <c r="B665" s="57"/>
    </row>
    <row r="666" spans="2:2" ht="12.75" x14ac:dyDescent="0.2">
      <c r="B666" s="57"/>
    </row>
    <row r="667" spans="2:2" ht="12.75" x14ac:dyDescent="0.2">
      <c r="B667" s="57"/>
    </row>
    <row r="668" spans="2:2" ht="12.75" x14ac:dyDescent="0.2">
      <c r="B668" s="57"/>
    </row>
    <row r="669" spans="2:2" ht="12.75" x14ac:dyDescent="0.2">
      <c r="B669" s="57"/>
    </row>
    <row r="670" spans="2:2" ht="12.75" x14ac:dyDescent="0.2">
      <c r="B670" s="57"/>
    </row>
    <row r="671" spans="2:2" ht="12.75" x14ac:dyDescent="0.2">
      <c r="B671" s="57"/>
    </row>
    <row r="672" spans="2:2" ht="12.75" x14ac:dyDescent="0.2">
      <c r="B672" s="57"/>
    </row>
    <row r="673" spans="2:2" ht="12.75" x14ac:dyDescent="0.2">
      <c r="B673" s="57"/>
    </row>
    <row r="674" spans="2:2" ht="12.75" x14ac:dyDescent="0.2">
      <c r="B674" s="57"/>
    </row>
    <row r="675" spans="2:2" ht="12.75" x14ac:dyDescent="0.2">
      <c r="B675" s="57"/>
    </row>
    <row r="676" spans="2:2" ht="12.75" x14ac:dyDescent="0.2">
      <c r="B676" s="57"/>
    </row>
    <row r="677" spans="2:2" ht="12.75" x14ac:dyDescent="0.2">
      <c r="B677" s="57"/>
    </row>
    <row r="678" spans="2:2" ht="12.75" x14ac:dyDescent="0.2">
      <c r="B678" s="57"/>
    </row>
    <row r="679" spans="2:2" ht="12.75" x14ac:dyDescent="0.2">
      <c r="B679" s="57"/>
    </row>
    <row r="680" spans="2:2" ht="12.75" x14ac:dyDescent="0.2">
      <c r="B680" s="57"/>
    </row>
    <row r="681" spans="2:2" ht="12.75" x14ac:dyDescent="0.2">
      <c r="B681" s="57"/>
    </row>
    <row r="682" spans="2:2" ht="12.75" x14ac:dyDescent="0.2">
      <c r="B682" s="57"/>
    </row>
    <row r="683" spans="2:2" ht="12.75" x14ac:dyDescent="0.2">
      <c r="B683" s="57"/>
    </row>
    <row r="684" spans="2:2" ht="12.75" x14ac:dyDescent="0.2">
      <c r="B684" s="57"/>
    </row>
    <row r="685" spans="2:2" ht="12.75" x14ac:dyDescent="0.2">
      <c r="B685" s="57"/>
    </row>
    <row r="686" spans="2:2" ht="12.75" x14ac:dyDescent="0.2">
      <c r="B686" s="57"/>
    </row>
    <row r="687" spans="2:2" ht="12.75" x14ac:dyDescent="0.2">
      <c r="B687" s="57"/>
    </row>
    <row r="688" spans="2:2" ht="12.75" x14ac:dyDescent="0.2">
      <c r="B688" s="57"/>
    </row>
    <row r="689" spans="2:2" ht="12.75" x14ac:dyDescent="0.2">
      <c r="B689" s="57"/>
    </row>
    <row r="690" spans="2:2" ht="12.75" x14ac:dyDescent="0.2">
      <c r="B690" s="57"/>
    </row>
    <row r="691" spans="2:2" ht="12.75" x14ac:dyDescent="0.2">
      <c r="B691" s="57"/>
    </row>
    <row r="692" spans="2:2" ht="12.75" x14ac:dyDescent="0.2">
      <c r="B692" s="57"/>
    </row>
    <row r="693" spans="2:2" ht="12.75" x14ac:dyDescent="0.2">
      <c r="B693" s="57"/>
    </row>
    <row r="694" spans="2:2" ht="12.75" x14ac:dyDescent="0.2">
      <c r="B694" s="57"/>
    </row>
    <row r="695" spans="2:2" ht="12.75" x14ac:dyDescent="0.2">
      <c r="B695" s="57"/>
    </row>
    <row r="696" spans="2:2" ht="12.75" x14ac:dyDescent="0.2">
      <c r="B696" s="57"/>
    </row>
    <row r="697" spans="2:2" ht="12.75" x14ac:dyDescent="0.2">
      <c r="B697" s="57"/>
    </row>
    <row r="698" spans="2:2" ht="12.75" x14ac:dyDescent="0.2">
      <c r="B698" s="57"/>
    </row>
    <row r="699" spans="2:2" ht="12.75" x14ac:dyDescent="0.2">
      <c r="B699" s="57"/>
    </row>
    <row r="700" spans="2:2" ht="12.75" x14ac:dyDescent="0.2">
      <c r="B700" s="57"/>
    </row>
    <row r="701" spans="2:2" ht="12.75" x14ac:dyDescent="0.2">
      <c r="B701" s="57"/>
    </row>
    <row r="702" spans="2:2" ht="12.75" x14ac:dyDescent="0.2">
      <c r="B702" s="57"/>
    </row>
    <row r="703" spans="2:2" ht="12.75" x14ac:dyDescent="0.2">
      <c r="B703" s="57"/>
    </row>
    <row r="704" spans="2:2" ht="12.75" x14ac:dyDescent="0.2">
      <c r="B704" s="57"/>
    </row>
    <row r="705" spans="2:2" ht="12.75" x14ac:dyDescent="0.2">
      <c r="B705" s="57"/>
    </row>
    <row r="706" spans="2:2" ht="12.75" x14ac:dyDescent="0.2">
      <c r="B706" s="57"/>
    </row>
    <row r="707" spans="2:2" ht="12.75" x14ac:dyDescent="0.2">
      <c r="B707" s="57"/>
    </row>
    <row r="708" spans="2:2" ht="12.75" x14ac:dyDescent="0.2">
      <c r="B708" s="57"/>
    </row>
    <row r="709" spans="2:2" ht="12.75" x14ac:dyDescent="0.2">
      <c r="B709" s="57"/>
    </row>
    <row r="710" spans="2:2" ht="12.75" x14ac:dyDescent="0.2">
      <c r="B710" s="57"/>
    </row>
    <row r="711" spans="2:2" ht="12.75" x14ac:dyDescent="0.2">
      <c r="B711" s="57"/>
    </row>
    <row r="712" spans="2:2" ht="12.75" x14ac:dyDescent="0.2">
      <c r="B712" s="57"/>
    </row>
    <row r="713" spans="2:2" ht="12.75" x14ac:dyDescent="0.2">
      <c r="B713" s="57"/>
    </row>
    <row r="714" spans="2:2" ht="12.75" x14ac:dyDescent="0.2">
      <c r="B714" s="57"/>
    </row>
    <row r="715" spans="2:2" ht="12.75" x14ac:dyDescent="0.2">
      <c r="B715" s="57"/>
    </row>
    <row r="716" spans="2:2" ht="12.75" x14ac:dyDescent="0.2">
      <c r="B716" s="57"/>
    </row>
    <row r="717" spans="2:2" ht="12.75" x14ac:dyDescent="0.2">
      <c r="B717" s="57"/>
    </row>
    <row r="718" spans="2:2" ht="12.75" x14ac:dyDescent="0.2">
      <c r="B718" s="57"/>
    </row>
    <row r="719" spans="2:2" ht="12.75" x14ac:dyDescent="0.2">
      <c r="B719" s="57"/>
    </row>
    <row r="720" spans="2:2" ht="12.75" x14ac:dyDescent="0.2">
      <c r="B720" s="57"/>
    </row>
    <row r="721" spans="2:2" ht="12.75" x14ac:dyDescent="0.2">
      <c r="B721" s="57"/>
    </row>
    <row r="722" spans="2:2" ht="12.75" x14ac:dyDescent="0.2">
      <c r="B722" s="57"/>
    </row>
    <row r="723" spans="2:2" ht="12.75" x14ac:dyDescent="0.2">
      <c r="B723" s="57"/>
    </row>
    <row r="724" spans="2:2" ht="12.75" x14ac:dyDescent="0.2">
      <c r="B724" s="57"/>
    </row>
    <row r="725" spans="2:2" ht="12.75" x14ac:dyDescent="0.2">
      <c r="B725" s="57"/>
    </row>
    <row r="726" spans="2:2" ht="12.75" x14ac:dyDescent="0.2">
      <c r="B726" s="57"/>
    </row>
    <row r="727" spans="2:2" ht="12.75" x14ac:dyDescent="0.2">
      <c r="B727" s="57"/>
    </row>
    <row r="728" spans="2:2" ht="12.75" x14ac:dyDescent="0.2">
      <c r="B728" s="57"/>
    </row>
    <row r="729" spans="2:2" ht="12.75" x14ac:dyDescent="0.2">
      <c r="B729" s="57"/>
    </row>
    <row r="730" spans="2:2" ht="12.75" x14ac:dyDescent="0.2">
      <c r="B730" s="57"/>
    </row>
    <row r="731" spans="2:2" ht="12.75" x14ac:dyDescent="0.2">
      <c r="B731" s="57"/>
    </row>
    <row r="732" spans="2:2" ht="12.75" x14ac:dyDescent="0.2">
      <c r="B732" s="57"/>
    </row>
    <row r="733" spans="2:2" ht="12.75" x14ac:dyDescent="0.2">
      <c r="B733" s="57"/>
    </row>
    <row r="734" spans="2:2" ht="12.75" x14ac:dyDescent="0.2">
      <c r="B734" s="57"/>
    </row>
    <row r="735" spans="2:2" ht="12.75" x14ac:dyDescent="0.2">
      <c r="B735" s="57"/>
    </row>
    <row r="736" spans="2:2" ht="12.75" x14ac:dyDescent="0.2">
      <c r="B736" s="57"/>
    </row>
    <row r="737" spans="2:2" ht="12.75" x14ac:dyDescent="0.2">
      <c r="B737" s="57"/>
    </row>
    <row r="738" spans="2:2" ht="12.75" x14ac:dyDescent="0.2">
      <c r="B738" s="57"/>
    </row>
    <row r="739" spans="2:2" ht="12.75" x14ac:dyDescent="0.2">
      <c r="B739" s="57"/>
    </row>
    <row r="740" spans="2:2" ht="12.75" x14ac:dyDescent="0.2">
      <c r="B740" s="57"/>
    </row>
    <row r="741" spans="2:2" ht="12.75" x14ac:dyDescent="0.2">
      <c r="B741" s="57"/>
    </row>
    <row r="742" spans="2:2" ht="12.75" x14ac:dyDescent="0.2">
      <c r="B742" s="57"/>
    </row>
    <row r="743" spans="2:2" ht="12.75" x14ac:dyDescent="0.2">
      <c r="B743" s="57"/>
    </row>
    <row r="744" spans="2:2" ht="12.75" x14ac:dyDescent="0.2">
      <c r="B744" s="57"/>
    </row>
    <row r="745" spans="2:2" ht="12.75" x14ac:dyDescent="0.2">
      <c r="B745" s="57"/>
    </row>
    <row r="746" spans="2:2" ht="12.75" x14ac:dyDescent="0.2">
      <c r="B746" s="57"/>
    </row>
    <row r="747" spans="2:2" ht="12.75" x14ac:dyDescent="0.2">
      <c r="B747" s="57"/>
    </row>
    <row r="748" spans="2:2" ht="12.75" x14ac:dyDescent="0.2">
      <c r="B748" s="57"/>
    </row>
    <row r="749" spans="2:2" ht="12.75" x14ac:dyDescent="0.2">
      <c r="B749" s="57"/>
    </row>
    <row r="750" spans="2:2" ht="12.75" x14ac:dyDescent="0.2">
      <c r="B750" s="57"/>
    </row>
    <row r="751" spans="2:2" ht="12.75" x14ac:dyDescent="0.2">
      <c r="B751" s="57"/>
    </row>
    <row r="752" spans="2:2" ht="12.75" x14ac:dyDescent="0.2">
      <c r="B752" s="57"/>
    </row>
    <row r="753" spans="2:2" ht="12.75" x14ac:dyDescent="0.2">
      <c r="B753" s="57"/>
    </row>
    <row r="754" spans="2:2" ht="12.75" x14ac:dyDescent="0.2">
      <c r="B754" s="57"/>
    </row>
    <row r="755" spans="2:2" ht="12.75" x14ac:dyDescent="0.2">
      <c r="B755" s="57"/>
    </row>
    <row r="756" spans="2:2" ht="12.75" x14ac:dyDescent="0.2">
      <c r="B756" s="57"/>
    </row>
    <row r="757" spans="2:2" ht="12.75" x14ac:dyDescent="0.2">
      <c r="B757" s="57"/>
    </row>
    <row r="758" spans="2:2" ht="12.75" x14ac:dyDescent="0.2">
      <c r="B758" s="57"/>
    </row>
    <row r="759" spans="2:2" ht="12.75" x14ac:dyDescent="0.2">
      <c r="B759" s="57"/>
    </row>
    <row r="760" spans="2:2" ht="12.75" x14ac:dyDescent="0.2">
      <c r="B760" s="57"/>
    </row>
    <row r="761" spans="2:2" ht="12.75" x14ac:dyDescent="0.2">
      <c r="B761" s="57"/>
    </row>
    <row r="762" spans="2:2" ht="12.75" x14ac:dyDescent="0.2">
      <c r="B762" s="57"/>
    </row>
    <row r="763" spans="2:2" ht="12.75" x14ac:dyDescent="0.2">
      <c r="B763" s="57"/>
    </row>
    <row r="764" spans="2:2" ht="12.75" x14ac:dyDescent="0.2">
      <c r="B764" s="57"/>
    </row>
    <row r="765" spans="2:2" ht="12.75" x14ac:dyDescent="0.2">
      <c r="B765" s="57"/>
    </row>
    <row r="766" spans="2:2" ht="12.75" x14ac:dyDescent="0.2">
      <c r="B766" s="57"/>
    </row>
    <row r="767" spans="2:2" ht="12.75" x14ac:dyDescent="0.2">
      <c r="B767" s="57"/>
    </row>
    <row r="768" spans="2:2" ht="12.75" x14ac:dyDescent="0.2">
      <c r="B768" s="57"/>
    </row>
    <row r="769" spans="2:2" ht="12.75" x14ac:dyDescent="0.2">
      <c r="B769" s="57"/>
    </row>
    <row r="770" spans="2:2" ht="12.75" x14ac:dyDescent="0.2">
      <c r="B770" s="57"/>
    </row>
    <row r="771" spans="2:2" ht="12.75" x14ac:dyDescent="0.2">
      <c r="B771" s="57"/>
    </row>
    <row r="772" spans="2:2" ht="12.75" x14ac:dyDescent="0.2">
      <c r="B772" s="57"/>
    </row>
    <row r="773" spans="2:2" ht="12.75" x14ac:dyDescent="0.2">
      <c r="B773" s="57"/>
    </row>
    <row r="774" spans="2:2" ht="12.75" x14ac:dyDescent="0.2">
      <c r="B774" s="57"/>
    </row>
    <row r="775" spans="2:2" ht="12.75" x14ac:dyDescent="0.2">
      <c r="B775" s="57"/>
    </row>
    <row r="776" spans="2:2" ht="12.75" x14ac:dyDescent="0.2">
      <c r="B776" s="57"/>
    </row>
    <row r="777" spans="2:2" ht="12.75" x14ac:dyDescent="0.2">
      <c r="B777" s="57"/>
    </row>
    <row r="778" spans="2:2" ht="12.75" x14ac:dyDescent="0.2">
      <c r="B778" s="57"/>
    </row>
    <row r="779" spans="2:2" ht="12.75" x14ac:dyDescent="0.2">
      <c r="B779" s="57"/>
    </row>
    <row r="780" spans="2:2" ht="12.75" x14ac:dyDescent="0.2">
      <c r="B780" s="57"/>
    </row>
    <row r="781" spans="2:2" ht="12.75" x14ac:dyDescent="0.2">
      <c r="B781" s="57"/>
    </row>
    <row r="782" spans="2:2" ht="12.75" x14ac:dyDescent="0.2">
      <c r="B782" s="57"/>
    </row>
    <row r="783" spans="2:2" ht="12.75" x14ac:dyDescent="0.2">
      <c r="B783" s="57"/>
    </row>
    <row r="784" spans="2:2" ht="12.75" x14ac:dyDescent="0.2">
      <c r="B784" s="57"/>
    </row>
    <row r="785" spans="2:2" ht="12.75" x14ac:dyDescent="0.2">
      <c r="B785" s="57"/>
    </row>
    <row r="786" spans="2:2" ht="12.75" x14ac:dyDescent="0.2">
      <c r="B786" s="57"/>
    </row>
    <row r="787" spans="2:2" ht="12.75" x14ac:dyDescent="0.2">
      <c r="B787" s="57"/>
    </row>
    <row r="788" spans="2:2" ht="12.75" x14ac:dyDescent="0.2">
      <c r="B788" s="57"/>
    </row>
    <row r="789" spans="2:2" ht="12.75" x14ac:dyDescent="0.2">
      <c r="B789" s="57"/>
    </row>
    <row r="790" spans="2:2" ht="12.75" x14ac:dyDescent="0.2">
      <c r="B790" s="57"/>
    </row>
    <row r="791" spans="2:2" ht="12.75" x14ac:dyDescent="0.2">
      <c r="B791" s="57"/>
    </row>
    <row r="792" spans="2:2" ht="12.75" x14ac:dyDescent="0.2">
      <c r="B792" s="57"/>
    </row>
    <row r="793" spans="2:2" ht="12.75" x14ac:dyDescent="0.2">
      <c r="B793" s="57"/>
    </row>
    <row r="794" spans="2:2" ht="12.75" x14ac:dyDescent="0.2">
      <c r="B794" s="57"/>
    </row>
    <row r="795" spans="2:2" ht="12.75" x14ac:dyDescent="0.2">
      <c r="B795" s="57"/>
    </row>
    <row r="796" spans="2:2" ht="12.75" x14ac:dyDescent="0.2">
      <c r="B796" s="57"/>
    </row>
    <row r="797" spans="2:2" ht="12.75" x14ac:dyDescent="0.2">
      <c r="B797" s="57"/>
    </row>
    <row r="798" spans="2:2" ht="12.75" x14ac:dyDescent="0.2">
      <c r="B798" s="57"/>
    </row>
    <row r="799" spans="2:2" ht="12.75" x14ac:dyDescent="0.2">
      <c r="B799" s="57"/>
    </row>
    <row r="800" spans="2:2" ht="12.75" x14ac:dyDescent="0.2">
      <c r="B800" s="57"/>
    </row>
    <row r="801" spans="2:2" ht="12.75" x14ac:dyDescent="0.2">
      <c r="B801" s="57"/>
    </row>
    <row r="802" spans="2:2" ht="12.75" x14ac:dyDescent="0.2">
      <c r="B802" s="57"/>
    </row>
    <row r="803" spans="2:2" ht="12.75" x14ac:dyDescent="0.2">
      <c r="B803" s="57"/>
    </row>
    <row r="804" spans="2:2" ht="12.75" x14ac:dyDescent="0.2">
      <c r="B804" s="57"/>
    </row>
    <row r="805" spans="2:2" ht="12.75" x14ac:dyDescent="0.2">
      <c r="B805" s="57"/>
    </row>
    <row r="806" spans="2:2" ht="12.75" x14ac:dyDescent="0.2">
      <c r="B806" s="57"/>
    </row>
    <row r="807" spans="2:2" ht="12.75" x14ac:dyDescent="0.2">
      <c r="B807" s="57"/>
    </row>
    <row r="808" spans="2:2" ht="12.75" x14ac:dyDescent="0.2">
      <c r="B808" s="57"/>
    </row>
    <row r="809" spans="2:2" ht="12.75" x14ac:dyDescent="0.2">
      <c r="B809" s="57"/>
    </row>
    <row r="810" spans="2:2" ht="12.75" x14ac:dyDescent="0.2">
      <c r="B810" s="57"/>
    </row>
    <row r="811" spans="2:2" ht="12.75" x14ac:dyDescent="0.2">
      <c r="B811" s="57"/>
    </row>
    <row r="812" spans="2:2" ht="12.75" x14ac:dyDescent="0.2">
      <c r="B812" s="57"/>
    </row>
    <row r="813" spans="2:2" ht="12.75" x14ac:dyDescent="0.2">
      <c r="B813" s="57"/>
    </row>
    <row r="814" spans="2:2" ht="12.75" x14ac:dyDescent="0.2">
      <c r="B814" s="57"/>
    </row>
    <row r="815" spans="2:2" ht="12.75" x14ac:dyDescent="0.2">
      <c r="B815" s="57"/>
    </row>
    <row r="816" spans="2:2" ht="12.75" x14ac:dyDescent="0.2">
      <c r="B816" s="57"/>
    </row>
    <row r="817" spans="2:2" ht="12.75" x14ac:dyDescent="0.2">
      <c r="B817" s="57"/>
    </row>
    <row r="818" spans="2:2" ht="12.75" x14ac:dyDescent="0.2">
      <c r="B818" s="57"/>
    </row>
    <row r="819" spans="2:2" ht="12.75" x14ac:dyDescent="0.2">
      <c r="B819" s="57"/>
    </row>
    <row r="820" spans="2:2" ht="12.75" x14ac:dyDescent="0.2">
      <c r="B820" s="57"/>
    </row>
    <row r="821" spans="2:2" ht="12.75" x14ac:dyDescent="0.2">
      <c r="B821" s="57"/>
    </row>
    <row r="822" spans="2:2" ht="12.75" x14ac:dyDescent="0.2">
      <c r="B822" s="57"/>
    </row>
    <row r="823" spans="2:2" ht="12.75" x14ac:dyDescent="0.2">
      <c r="B823" s="57"/>
    </row>
    <row r="824" spans="2:2" ht="12.75" x14ac:dyDescent="0.2">
      <c r="B824" s="57"/>
    </row>
    <row r="825" spans="2:2" ht="12.75" x14ac:dyDescent="0.2">
      <c r="B825" s="57"/>
    </row>
    <row r="826" spans="2:2" ht="12.75" x14ac:dyDescent="0.2">
      <c r="B826" s="57"/>
    </row>
    <row r="827" spans="2:2" ht="12.75" x14ac:dyDescent="0.2">
      <c r="B827" s="57"/>
    </row>
    <row r="828" spans="2:2" ht="12.75" x14ac:dyDescent="0.2">
      <c r="B828" s="57"/>
    </row>
    <row r="829" spans="2:2" ht="12.75" x14ac:dyDescent="0.2">
      <c r="B829" s="57"/>
    </row>
    <row r="830" spans="2:2" ht="12.75" x14ac:dyDescent="0.2">
      <c r="B830" s="57"/>
    </row>
    <row r="831" spans="2:2" ht="12.75" x14ac:dyDescent="0.2">
      <c r="B831" s="57"/>
    </row>
    <row r="832" spans="2:2" ht="12.75" x14ac:dyDescent="0.2">
      <c r="B832" s="57"/>
    </row>
    <row r="833" spans="2:2" ht="12.75" x14ac:dyDescent="0.2">
      <c r="B833" s="57"/>
    </row>
    <row r="834" spans="2:2" ht="12.75" x14ac:dyDescent="0.2">
      <c r="B834" s="57"/>
    </row>
    <row r="835" spans="2:2" ht="12.75" x14ac:dyDescent="0.2">
      <c r="B835" s="57"/>
    </row>
    <row r="836" spans="2:2" ht="12.75" x14ac:dyDescent="0.2">
      <c r="B836" s="57"/>
    </row>
    <row r="837" spans="2:2" ht="12.75" x14ac:dyDescent="0.2">
      <c r="B837" s="57"/>
    </row>
    <row r="838" spans="2:2" ht="12.75" x14ac:dyDescent="0.2">
      <c r="B838" s="57"/>
    </row>
    <row r="839" spans="2:2" ht="12.75" x14ac:dyDescent="0.2">
      <c r="B839" s="57"/>
    </row>
    <row r="840" spans="2:2" ht="12.75" x14ac:dyDescent="0.2">
      <c r="B840" s="57"/>
    </row>
    <row r="841" spans="2:2" ht="12.75" x14ac:dyDescent="0.2">
      <c r="B841" s="57"/>
    </row>
    <row r="842" spans="2:2" ht="12.75" x14ac:dyDescent="0.2">
      <c r="B842" s="57"/>
    </row>
    <row r="843" spans="2:2" ht="12.75" x14ac:dyDescent="0.2">
      <c r="B843" s="57"/>
    </row>
    <row r="844" spans="2:2" ht="12.75" x14ac:dyDescent="0.2">
      <c r="B844" s="57"/>
    </row>
    <row r="845" spans="2:2" ht="12.75" x14ac:dyDescent="0.2">
      <c r="B845" s="57"/>
    </row>
    <row r="846" spans="2:2" ht="12.75" x14ac:dyDescent="0.2">
      <c r="B846" s="57"/>
    </row>
    <row r="847" spans="2:2" ht="12.75" x14ac:dyDescent="0.2">
      <c r="B847" s="57"/>
    </row>
    <row r="848" spans="2:2" ht="12.75" x14ac:dyDescent="0.2">
      <c r="B848" s="57"/>
    </row>
    <row r="849" spans="2:2" ht="12.75" x14ac:dyDescent="0.2">
      <c r="B849" s="57"/>
    </row>
    <row r="850" spans="2:2" ht="12.75" x14ac:dyDescent="0.2">
      <c r="B850" s="57"/>
    </row>
    <row r="851" spans="2:2" ht="12.75" x14ac:dyDescent="0.2">
      <c r="B851" s="57"/>
    </row>
    <row r="852" spans="2:2" ht="12.75" x14ac:dyDescent="0.2">
      <c r="B852" s="57"/>
    </row>
    <row r="853" spans="2:2" ht="12.75" x14ac:dyDescent="0.2">
      <c r="B853" s="57"/>
    </row>
    <row r="854" spans="2:2" ht="12.75" x14ac:dyDescent="0.2">
      <c r="B854" s="57"/>
    </row>
    <row r="855" spans="2:2" ht="12.75" x14ac:dyDescent="0.2">
      <c r="B855" s="57"/>
    </row>
    <row r="856" spans="2:2" ht="12.75" x14ac:dyDescent="0.2">
      <c r="B856" s="57"/>
    </row>
    <row r="857" spans="2:2" ht="12.75" x14ac:dyDescent="0.2">
      <c r="B857" s="57"/>
    </row>
    <row r="858" spans="2:2" ht="12.75" x14ac:dyDescent="0.2">
      <c r="B858" s="57"/>
    </row>
    <row r="859" spans="2:2" ht="12.75" x14ac:dyDescent="0.2">
      <c r="B859" s="57"/>
    </row>
    <row r="860" spans="2:2" ht="12.75" x14ac:dyDescent="0.2">
      <c r="B860" s="57"/>
    </row>
    <row r="861" spans="2:2" ht="12.75" x14ac:dyDescent="0.2">
      <c r="B861" s="57"/>
    </row>
    <row r="862" spans="2:2" ht="12.75" x14ac:dyDescent="0.2">
      <c r="B862" s="57"/>
    </row>
    <row r="863" spans="2:2" ht="12.75" x14ac:dyDescent="0.2">
      <c r="B863" s="57"/>
    </row>
    <row r="864" spans="2:2" ht="12.75" x14ac:dyDescent="0.2">
      <c r="B864" s="57"/>
    </row>
    <row r="865" spans="2:2" ht="12.75" x14ac:dyDescent="0.2">
      <c r="B865" s="57"/>
    </row>
    <row r="866" spans="2:2" ht="12.75" x14ac:dyDescent="0.2">
      <c r="B866" s="57"/>
    </row>
    <row r="867" spans="2:2" ht="12.75" x14ac:dyDescent="0.2">
      <c r="B867" s="57"/>
    </row>
    <row r="868" spans="2:2" ht="12.75" x14ac:dyDescent="0.2">
      <c r="B868" s="57"/>
    </row>
    <row r="869" spans="2:2" ht="12.75" x14ac:dyDescent="0.2">
      <c r="B869" s="57"/>
    </row>
    <row r="870" spans="2:2" ht="12.75" x14ac:dyDescent="0.2">
      <c r="B870" s="57"/>
    </row>
    <row r="871" spans="2:2" ht="12.75" x14ac:dyDescent="0.2">
      <c r="B871" s="57"/>
    </row>
    <row r="872" spans="2:2" ht="12.75" x14ac:dyDescent="0.2">
      <c r="B872" s="57"/>
    </row>
    <row r="873" spans="2:2" ht="12.75" x14ac:dyDescent="0.2">
      <c r="B873" s="57"/>
    </row>
    <row r="874" spans="2:2" ht="12.75" x14ac:dyDescent="0.2">
      <c r="B874" s="57"/>
    </row>
    <row r="875" spans="2:2" ht="12.75" x14ac:dyDescent="0.2">
      <c r="B875" s="57"/>
    </row>
    <row r="876" spans="2:2" ht="12.75" x14ac:dyDescent="0.2">
      <c r="B876" s="57"/>
    </row>
    <row r="877" spans="2:2" ht="12.75" x14ac:dyDescent="0.2">
      <c r="B877" s="57"/>
    </row>
    <row r="878" spans="2:2" ht="12.75" x14ac:dyDescent="0.2">
      <c r="B878" s="57"/>
    </row>
    <row r="879" spans="2:2" ht="12.75" x14ac:dyDescent="0.2">
      <c r="B879" s="57"/>
    </row>
    <row r="880" spans="2:2" ht="12.75" x14ac:dyDescent="0.2">
      <c r="B880" s="57"/>
    </row>
    <row r="881" spans="2:2" ht="12.75" x14ac:dyDescent="0.2">
      <c r="B881" s="57"/>
    </row>
    <row r="882" spans="2:2" ht="12.75" x14ac:dyDescent="0.2">
      <c r="B882" s="57"/>
    </row>
    <row r="883" spans="2:2" ht="12.75" x14ac:dyDescent="0.2">
      <c r="B883" s="57"/>
    </row>
    <row r="884" spans="2:2" ht="12.75" x14ac:dyDescent="0.2">
      <c r="B884" s="57"/>
    </row>
    <row r="885" spans="2:2" ht="12.75" x14ac:dyDescent="0.2">
      <c r="B885" s="57"/>
    </row>
    <row r="886" spans="2:2" ht="12.75" x14ac:dyDescent="0.2">
      <c r="B886" s="57"/>
    </row>
    <row r="887" spans="2:2" ht="12.75" x14ac:dyDescent="0.2">
      <c r="B887" s="57"/>
    </row>
    <row r="888" spans="2:2" ht="12.75" x14ac:dyDescent="0.2">
      <c r="B888" s="57"/>
    </row>
    <row r="889" spans="2:2" ht="12.75" x14ac:dyDescent="0.2">
      <c r="B889" s="57"/>
    </row>
    <row r="890" spans="2:2" ht="12.75" x14ac:dyDescent="0.2">
      <c r="B890" s="57"/>
    </row>
    <row r="891" spans="2:2" ht="12.75" x14ac:dyDescent="0.2">
      <c r="B891" s="57"/>
    </row>
    <row r="892" spans="2:2" ht="12.75" x14ac:dyDescent="0.2">
      <c r="B892" s="57"/>
    </row>
    <row r="893" spans="2:2" ht="12.75" x14ac:dyDescent="0.2">
      <c r="B893" s="57"/>
    </row>
    <row r="894" spans="2:2" ht="12.75" x14ac:dyDescent="0.2">
      <c r="B894" s="57"/>
    </row>
    <row r="895" spans="2:2" ht="12.75" x14ac:dyDescent="0.2">
      <c r="B895" s="57"/>
    </row>
    <row r="896" spans="2:2" ht="12.75" x14ac:dyDescent="0.2">
      <c r="B896" s="57"/>
    </row>
    <row r="897" spans="2:2" ht="12.75" x14ac:dyDescent="0.2">
      <c r="B897" s="57"/>
    </row>
    <row r="898" spans="2:2" ht="12.75" x14ac:dyDescent="0.2">
      <c r="B898" s="57"/>
    </row>
    <row r="899" spans="2:2" ht="12.75" x14ac:dyDescent="0.2">
      <c r="B899" s="57"/>
    </row>
    <row r="900" spans="2:2" ht="12.75" x14ac:dyDescent="0.2">
      <c r="B900" s="57"/>
    </row>
    <row r="901" spans="2:2" ht="12.75" x14ac:dyDescent="0.2">
      <c r="B901" s="57"/>
    </row>
    <row r="902" spans="2:2" ht="12.75" x14ac:dyDescent="0.2">
      <c r="B902" s="57"/>
    </row>
    <row r="903" spans="2:2" ht="12.75" x14ac:dyDescent="0.2">
      <c r="B903" s="57"/>
    </row>
    <row r="904" spans="2:2" ht="12.75" x14ac:dyDescent="0.2">
      <c r="B904" s="57"/>
    </row>
    <row r="905" spans="2:2" ht="12.75" x14ac:dyDescent="0.2">
      <c r="B905" s="57"/>
    </row>
    <row r="906" spans="2:2" ht="12.75" x14ac:dyDescent="0.2">
      <c r="B906" s="57"/>
    </row>
    <row r="907" spans="2:2" ht="12.75" x14ac:dyDescent="0.2">
      <c r="B907" s="57"/>
    </row>
    <row r="908" spans="2:2" ht="12.75" x14ac:dyDescent="0.2">
      <c r="B908" s="57"/>
    </row>
    <row r="909" spans="2:2" ht="12.75" x14ac:dyDescent="0.2">
      <c r="B909" s="57"/>
    </row>
    <row r="910" spans="2:2" ht="12.75" x14ac:dyDescent="0.2">
      <c r="B910" s="57"/>
    </row>
    <row r="911" spans="2:2" ht="12.75" x14ac:dyDescent="0.2">
      <c r="B911" s="57"/>
    </row>
    <row r="912" spans="2:2" ht="12.75" x14ac:dyDescent="0.2">
      <c r="B912" s="57"/>
    </row>
    <row r="913" spans="2:2" ht="12.75" x14ac:dyDescent="0.2">
      <c r="B913" s="57"/>
    </row>
    <row r="914" spans="2:2" ht="12.75" x14ac:dyDescent="0.2">
      <c r="B914" s="57"/>
    </row>
    <row r="915" spans="2:2" ht="12.75" x14ac:dyDescent="0.2">
      <c r="B915" s="57"/>
    </row>
    <row r="916" spans="2:2" ht="12.75" x14ac:dyDescent="0.2">
      <c r="B916" s="57"/>
    </row>
    <row r="917" spans="2:2" ht="12.75" x14ac:dyDescent="0.2">
      <c r="B917" s="57"/>
    </row>
    <row r="918" spans="2:2" ht="12.75" x14ac:dyDescent="0.2">
      <c r="B918" s="57"/>
    </row>
    <row r="919" spans="2:2" ht="12.75" x14ac:dyDescent="0.2">
      <c r="B919" s="57"/>
    </row>
    <row r="920" spans="2:2" ht="12.75" x14ac:dyDescent="0.2">
      <c r="B920" s="57"/>
    </row>
    <row r="921" spans="2:2" ht="12.75" x14ac:dyDescent="0.2">
      <c r="B921" s="57"/>
    </row>
    <row r="922" spans="2:2" ht="12.75" x14ac:dyDescent="0.2">
      <c r="B922" s="57"/>
    </row>
    <row r="923" spans="2:2" ht="12.75" x14ac:dyDescent="0.2">
      <c r="B923" s="57"/>
    </row>
    <row r="924" spans="2:2" ht="12.75" x14ac:dyDescent="0.2">
      <c r="B924" s="57"/>
    </row>
    <row r="925" spans="2:2" ht="12.75" x14ac:dyDescent="0.2">
      <c r="B925" s="57"/>
    </row>
    <row r="926" spans="2:2" ht="12.75" x14ac:dyDescent="0.2">
      <c r="B926" s="57"/>
    </row>
    <row r="927" spans="2:2" ht="12.75" x14ac:dyDescent="0.2">
      <c r="B927" s="57"/>
    </row>
    <row r="928" spans="2:2" ht="12.75" x14ac:dyDescent="0.2">
      <c r="B928" s="57"/>
    </row>
    <row r="929" spans="2:2" ht="12.75" x14ac:dyDescent="0.2">
      <c r="B929" s="57"/>
    </row>
    <row r="930" spans="2:2" ht="12.75" x14ac:dyDescent="0.2">
      <c r="B930" s="57"/>
    </row>
    <row r="931" spans="2:2" ht="12.75" x14ac:dyDescent="0.2">
      <c r="B931" s="57"/>
    </row>
    <row r="932" spans="2:2" ht="12.75" x14ac:dyDescent="0.2">
      <c r="B932" s="57"/>
    </row>
    <row r="933" spans="2:2" ht="12.75" x14ac:dyDescent="0.2">
      <c r="B933" s="57"/>
    </row>
    <row r="934" spans="2:2" ht="12.75" x14ac:dyDescent="0.2">
      <c r="B934" s="57"/>
    </row>
    <row r="935" spans="2:2" ht="12.75" x14ac:dyDescent="0.2">
      <c r="B935" s="57"/>
    </row>
    <row r="936" spans="2:2" ht="12.75" x14ac:dyDescent="0.2">
      <c r="B936" s="57"/>
    </row>
    <row r="937" spans="2:2" ht="12.75" x14ac:dyDescent="0.2">
      <c r="B937" s="57"/>
    </row>
    <row r="938" spans="2:2" ht="12.75" x14ac:dyDescent="0.2">
      <c r="B938" s="57"/>
    </row>
    <row r="939" spans="2:2" ht="12.75" x14ac:dyDescent="0.2">
      <c r="B939" s="57"/>
    </row>
    <row r="940" spans="2:2" ht="12.75" x14ac:dyDescent="0.2">
      <c r="B940" s="57"/>
    </row>
    <row r="941" spans="2:2" ht="12.75" x14ac:dyDescent="0.2">
      <c r="B941" s="57"/>
    </row>
    <row r="942" spans="2:2" ht="12.75" x14ac:dyDescent="0.2">
      <c r="B942" s="57"/>
    </row>
    <row r="943" spans="2:2" ht="12.75" x14ac:dyDescent="0.2">
      <c r="B943" s="57"/>
    </row>
    <row r="944" spans="2:2" ht="12.75" x14ac:dyDescent="0.2">
      <c r="B944" s="57"/>
    </row>
    <row r="945" spans="2:2" ht="12.75" x14ac:dyDescent="0.2">
      <c r="B945" s="57"/>
    </row>
    <row r="946" spans="2:2" ht="12.75" x14ac:dyDescent="0.2">
      <c r="B946" s="57"/>
    </row>
    <row r="947" spans="2:2" ht="12.75" x14ac:dyDescent="0.2">
      <c r="B947" s="57"/>
    </row>
    <row r="948" spans="2:2" ht="12.75" x14ac:dyDescent="0.2">
      <c r="B948" s="57"/>
    </row>
    <row r="949" spans="2:2" ht="12.75" x14ac:dyDescent="0.2">
      <c r="B949" s="57"/>
    </row>
    <row r="950" spans="2:2" ht="12.75" x14ac:dyDescent="0.2">
      <c r="B950" s="57"/>
    </row>
    <row r="951" spans="2:2" ht="12.75" x14ac:dyDescent="0.2">
      <c r="B951" s="57"/>
    </row>
    <row r="952" spans="2:2" ht="12.75" x14ac:dyDescent="0.2">
      <c r="B952" s="57"/>
    </row>
    <row r="953" spans="2:2" ht="12.75" x14ac:dyDescent="0.2">
      <c r="B953" s="57"/>
    </row>
    <row r="954" spans="2:2" ht="12.75" x14ac:dyDescent="0.2">
      <c r="B954" s="57"/>
    </row>
    <row r="955" spans="2:2" ht="12.75" x14ac:dyDescent="0.2">
      <c r="B955" s="57"/>
    </row>
    <row r="956" spans="2:2" ht="12.75" x14ac:dyDescent="0.2">
      <c r="B956" s="57"/>
    </row>
    <row r="957" spans="2:2" ht="12.75" x14ac:dyDescent="0.2">
      <c r="B957" s="57"/>
    </row>
    <row r="958" spans="2:2" ht="12.75" x14ac:dyDescent="0.2">
      <c r="B958" s="57"/>
    </row>
    <row r="959" spans="2:2" ht="12.75" x14ac:dyDescent="0.2">
      <c r="B959" s="57"/>
    </row>
    <row r="960" spans="2:2" ht="12.75" x14ac:dyDescent="0.2">
      <c r="B960" s="57"/>
    </row>
    <row r="961" spans="2:2" ht="12.75" x14ac:dyDescent="0.2">
      <c r="B961" s="57"/>
    </row>
    <row r="962" spans="2:2" ht="12.75" x14ac:dyDescent="0.2">
      <c r="B962" s="57"/>
    </row>
    <row r="963" spans="2:2" ht="12.75" x14ac:dyDescent="0.2">
      <c r="B963" s="57"/>
    </row>
    <row r="964" spans="2:2" ht="12.75" x14ac:dyDescent="0.2">
      <c r="B964" s="57"/>
    </row>
    <row r="965" spans="2:2" ht="12.75" x14ac:dyDescent="0.2">
      <c r="B965" s="57"/>
    </row>
    <row r="966" spans="2:2" ht="12.75" x14ac:dyDescent="0.2">
      <c r="B966" s="57"/>
    </row>
    <row r="967" spans="2:2" ht="12.75" x14ac:dyDescent="0.2">
      <c r="B967" s="57"/>
    </row>
    <row r="968" spans="2:2" ht="12.75" x14ac:dyDescent="0.2">
      <c r="B968" s="57"/>
    </row>
    <row r="969" spans="2:2" ht="12.75" x14ac:dyDescent="0.2">
      <c r="B969" s="57"/>
    </row>
    <row r="970" spans="2:2" ht="12.75" x14ac:dyDescent="0.2">
      <c r="B970" s="57"/>
    </row>
    <row r="971" spans="2:2" ht="12.75" x14ac:dyDescent="0.2">
      <c r="B971" s="57"/>
    </row>
    <row r="972" spans="2:2" ht="12.75" x14ac:dyDescent="0.2">
      <c r="B972" s="57"/>
    </row>
    <row r="973" spans="2:2" ht="12.75" x14ac:dyDescent="0.2">
      <c r="B973" s="57"/>
    </row>
    <row r="974" spans="2:2" ht="12.75" x14ac:dyDescent="0.2">
      <c r="B974" s="57"/>
    </row>
    <row r="975" spans="2:2" ht="12.75" x14ac:dyDescent="0.2">
      <c r="B975" s="57"/>
    </row>
    <row r="976" spans="2:2" ht="12.75" x14ac:dyDescent="0.2">
      <c r="B976" s="57"/>
    </row>
    <row r="977" spans="2:2" ht="12.75" x14ac:dyDescent="0.2">
      <c r="B977" s="57"/>
    </row>
    <row r="978" spans="2:2" ht="12.75" x14ac:dyDescent="0.2">
      <c r="B978" s="57"/>
    </row>
    <row r="979" spans="2:2" ht="12.75" x14ac:dyDescent="0.2">
      <c r="B979" s="57"/>
    </row>
    <row r="980" spans="2:2" ht="12.75" x14ac:dyDescent="0.2">
      <c r="B980" s="57"/>
    </row>
    <row r="981" spans="2:2" ht="12.75" x14ac:dyDescent="0.2">
      <c r="B981" s="57"/>
    </row>
    <row r="982" spans="2:2" ht="12.75" x14ac:dyDescent="0.2">
      <c r="B982" s="57"/>
    </row>
    <row r="983" spans="2:2" ht="12.75" x14ac:dyDescent="0.2">
      <c r="B983" s="57"/>
    </row>
    <row r="984" spans="2:2" ht="12.75" x14ac:dyDescent="0.2">
      <c r="B984" s="57"/>
    </row>
    <row r="985" spans="2:2" ht="12.75" x14ac:dyDescent="0.2">
      <c r="B985" s="57"/>
    </row>
    <row r="986" spans="2:2" ht="12.75" x14ac:dyDescent="0.2">
      <c r="B986" s="57"/>
    </row>
    <row r="987" spans="2:2" ht="12.75" x14ac:dyDescent="0.2">
      <c r="B987" s="57"/>
    </row>
    <row r="988" spans="2:2" ht="12.75" x14ac:dyDescent="0.2">
      <c r="B988" s="57"/>
    </row>
    <row r="989" spans="2:2" ht="12.75" x14ac:dyDescent="0.2">
      <c r="B989" s="57"/>
    </row>
    <row r="990" spans="2:2" ht="12.75" x14ac:dyDescent="0.2">
      <c r="B990" s="57"/>
    </row>
    <row r="991" spans="2:2" ht="12.75" x14ac:dyDescent="0.2">
      <c r="B991" s="57"/>
    </row>
    <row r="992" spans="2:2" ht="12.75" x14ac:dyDescent="0.2">
      <c r="B992" s="57"/>
    </row>
    <row r="993" spans="2:2" ht="12.75" x14ac:dyDescent="0.2">
      <c r="B993" s="57"/>
    </row>
    <row r="994" spans="2:2" ht="12.75" x14ac:dyDescent="0.2">
      <c r="B994" s="57"/>
    </row>
    <row r="995" spans="2:2" ht="12.75" x14ac:dyDescent="0.2">
      <c r="B995" s="57"/>
    </row>
    <row r="996" spans="2:2" ht="12.75" x14ac:dyDescent="0.2">
      <c r="B996" s="57"/>
    </row>
    <row r="997" spans="2:2" ht="12.75" x14ac:dyDescent="0.2">
      <c r="B997" s="57"/>
    </row>
    <row r="998" spans="2:2" ht="12.75" x14ac:dyDescent="0.2">
      <c r="B998" s="57"/>
    </row>
    <row r="999" spans="2:2" ht="12.75" x14ac:dyDescent="0.2">
      <c r="B999" s="57"/>
    </row>
    <row r="1000" spans="2:2" ht="12.75" x14ac:dyDescent="0.2">
      <c r="B1000" s="57"/>
    </row>
    <row r="1001" spans="2:2" ht="12.75" x14ac:dyDescent="0.2">
      <c r="B1001" s="57"/>
    </row>
    <row r="1002" spans="2:2" ht="12.75" x14ac:dyDescent="0.2">
      <c r="B1002" s="57"/>
    </row>
    <row r="1003" spans="2:2" ht="12.75" x14ac:dyDescent="0.2">
      <c r="B1003" s="57"/>
    </row>
  </sheetData>
  <customSheetViews>
    <customSheetView guid="{D81A4350-883C-4161-9C8C-1D493A1E12D6}" filter="1" showAutoFilter="1">
      <pageMargins left="0.7" right="0.7" top="0.75" bottom="0.75" header="0.3" footer="0.3"/>
      <autoFilter ref="D1:D1003" xr:uid="{00000000-0000-0000-0000-000000000000}"/>
    </customSheetView>
  </customSheetViews>
  <mergeCells count="2">
    <mergeCell ref="N1:O1"/>
    <mergeCell ref="Q1:R1"/>
  </mergeCells>
  <conditionalFormatting sqref="L23">
    <cfRule type="expression" dxfId="28" priority="1">
      <formula>COUNTIF(L32:L56, L23)&gt;3</formula>
    </cfRule>
  </conditionalFormatting>
  <conditionalFormatting sqref="O15:T19 O23:T23">
    <cfRule type="cellIs" dxfId="27" priority="2" operator="equal">
      <formula>"X"</formula>
    </cfRule>
  </conditionalFormatting>
  <conditionalFormatting sqref="O15:T19 O23:T23">
    <cfRule type="cellIs" dxfId="26" priority="3" operator="equal">
      <formula>"."</formula>
    </cfRule>
  </conditionalFormatting>
  <conditionalFormatting sqref="O15:T19 O23:T23">
    <cfRule type="cellIs" dxfId="25" priority="4" operator="equal">
      <formula>0</formula>
    </cfRule>
  </conditionalFormatting>
  <conditionalFormatting sqref="O15:T19 O23:T23">
    <cfRule type="cellIs" dxfId="24" priority="5" operator="equal">
      <formula>"NaN"</formula>
    </cfRule>
  </conditionalFormatting>
  <conditionalFormatting sqref="O15:T19 O23:T23">
    <cfRule type="containsText" dxfId="23" priority="6" operator="containsText" text="+">
      <formula>NOT(ISERROR(SEARCH(("+"),(O15))))</formula>
    </cfRule>
  </conditionalFormatting>
  <conditionalFormatting sqref="O15:T19 O23:T23">
    <cfRule type="notContainsBlanks" dxfId="22" priority="7">
      <formula>LEN(TRIM(O15))&gt;0</formula>
    </cfRule>
  </conditionalFormatting>
  <conditionalFormatting sqref="O6:V11">
    <cfRule type="beginsWith" dxfId="21" priority="8" operator="beginsWith" text="v">
      <formula>LEFT((O6),LEN("v"))=("v")</formula>
    </cfRule>
  </conditionalFormatting>
  <conditionalFormatting sqref="O6:V11">
    <cfRule type="beginsWith" dxfId="20" priority="9" operator="beginsWith" text="@">
      <formula>LEFT((O6),LEN("@"))=("@")</formula>
    </cfRule>
  </conditionalFormatting>
  <conditionalFormatting sqref="O6:V11 O15:T19 O23:T23">
    <cfRule type="cellIs" dxfId="19" priority="10" operator="equal">
      <formula>"-"</formula>
    </cfRule>
  </conditionalFormatting>
  <conditionalFormatting sqref="W6:X11">
    <cfRule type="colorScale" priority="1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Y6:Y11">
    <cfRule type="colorScale" priority="12">
      <colorScale>
        <cfvo type="min"/>
        <cfvo type="percentile" val="50"/>
        <cfvo type="max"/>
        <color rgb="FFFF0000"/>
        <color rgb="FFFFD666"/>
        <color rgb="FF00FF00"/>
      </colorScale>
    </cfRule>
  </conditionalFormatting>
  <conditionalFormatting sqref="A2:A28">
    <cfRule type="cellIs" dxfId="18" priority="13" operator="equal">
      <formula>"NA"</formula>
    </cfRule>
  </conditionalFormatting>
  <conditionalFormatting sqref="K2:K21 K23">
    <cfRule type="notContainsBlanks" dxfId="17" priority="14">
      <formula>LEN(TRIM(K2))&gt;0</formula>
    </cfRule>
  </conditionalFormatting>
  <conditionalFormatting sqref="K22 K24:K28">
    <cfRule type="notContainsBlanks" dxfId="16" priority="15">
      <formula>LEN(TRIM(K22))&gt;0</formula>
    </cfRule>
  </conditionalFormatting>
  <conditionalFormatting sqref="K22 K24:K28">
    <cfRule type="containsBlanks" dxfId="15" priority="16">
      <formula>LEN(TRIM(K22))=0</formula>
    </cfRule>
  </conditionalFormatting>
  <conditionalFormatting sqref="K2:K21 K23">
    <cfRule type="containsBlanks" dxfId="14" priority="17">
      <formula>LEN(TRIM(K2))=0</formula>
    </cfRule>
  </conditionalFormatting>
  <conditionalFormatting sqref="L17:L20">
    <cfRule type="expression" dxfId="13" priority="18">
      <formula>COUNTIF(L33:L57, L17)&gt;3</formula>
    </cfRule>
  </conditionalFormatting>
  <conditionalFormatting sqref="L12:L16">
    <cfRule type="expression" dxfId="12" priority="19">
      <formula>COUNTIF(L32:L51, L12)&gt;3</formula>
    </cfRule>
  </conditionalFormatting>
  <conditionalFormatting sqref="L2:L6">
    <cfRule type="expression" dxfId="11" priority="20">
      <formula>COUNTIF(L32:L46, L2)&gt;3</formula>
    </cfRule>
  </conditionalFormatting>
  <conditionalFormatting sqref="A1:H1 L1">
    <cfRule type="expression" dxfId="10" priority="21">
      <formula>INDIRECT("d"&amp;ROW())="ES"</formula>
    </cfRule>
  </conditionalFormatting>
  <conditionalFormatting sqref="A1:H1 L1">
    <cfRule type="expression" dxfId="9" priority="22">
      <formula>INDIRECT("d"&amp;ROW())="d1"</formula>
    </cfRule>
  </conditionalFormatting>
  <conditionalFormatting sqref="A1:H1 L1">
    <cfRule type="expression" dxfId="8" priority="23">
      <formula>INDIRECT("d"&amp;ROW())="U17"</formula>
    </cfRule>
  </conditionalFormatting>
  <conditionalFormatting sqref="A1:H1 L1">
    <cfRule type="expression" dxfId="7" priority="24">
      <formula>INDIRECT("d"&amp;ROW())="D2"</formula>
    </cfRule>
  </conditionalFormatting>
  <conditionalFormatting sqref="A1:H1 L1">
    <cfRule type="expression" dxfId="6" priority="25">
      <formula>INDIRECT("d"&amp;ROW())="NEFL"</formula>
    </cfRule>
  </conditionalFormatting>
  <dataValidations count="2">
    <dataValidation type="list" allowBlank="1" sqref="I2:I37" xr:uid="{00000000-0002-0000-0500-000000000000}">
      <formula1>"F,L,S,M"</formula1>
    </dataValidation>
    <dataValidation type="list" allowBlank="1" showErrorMessage="1" sqref="O2:O3" xr:uid="{00000000-0002-0000-0500-000001000000}">
      <formula1>"JA,nei"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A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42578125" defaultRowHeight="15.75" customHeight="1" x14ac:dyDescent="0.2"/>
  <cols>
    <col min="1" max="1" width="12" customWidth="1"/>
    <col min="12" max="12" width="31.5703125" customWidth="1"/>
  </cols>
  <sheetData>
    <row r="1" spans="1:27" ht="15.75" customHeight="1" x14ac:dyDescent="0.2">
      <c r="A1" s="12"/>
      <c r="B1" s="31" t="s">
        <v>46</v>
      </c>
      <c r="C1" s="31" t="s">
        <v>47</v>
      </c>
      <c r="D1" s="31" t="s">
        <v>41</v>
      </c>
      <c r="E1" s="31" t="s">
        <v>48</v>
      </c>
      <c r="F1" s="31" t="s">
        <v>42</v>
      </c>
      <c r="G1" s="32" t="s">
        <v>49</v>
      </c>
      <c r="H1" s="33" t="s">
        <v>50</v>
      </c>
      <c r="I1" s="34" t="s">
        <v>0</v>
      </c>
      <c r="J1" s="35" t="s">
        <v>49</v>
      </c>
      <c r="K1" s="35" t="s">
        <v>50</v>
      </c>
      <c r="L1" s="36" t="s">
        <v>7</v>
      </c>
    </row>
    <row r="2" spans="1:27" ht="15.75" customHeight="1" x14ac:dyDescent="0.2">
      <c r="A2" s="37">
        <v>44058</v>
      </c>
      <c r="B2" s="38">
        <v>1</v>
      </c>
      <c r="C2" s="38">
        <v>1</v>
      </c>
      <c r="D2" s="38"/>
      <c r="E2" s="38"/>
      <c r="F2" s="38"/>
      <c r="G2" s="39">
        <f t="shared" ref="G2:G25" si="0">(B2*6)+(C2*3)+(E2+F2+D2)*1</f>
        <v>9</v>
      </c>
      <c r="H2" s="40">
        <f t="shared" ref="H2:H25" si="1">(B2+C2)*6 + (E2+F2+D2)*5</f>
        <v>12</v>
      </c>
      <c r="I2" s="88">
        <v>1</v>
      </c>
      <c r="J2" s="86">
        <f t="shared" ref="J2:K2" si="2">G2+G3</f>
        <v>18</v>
      </c>
      <c r="K2" s="86">
        <f t="shared" si="2"/>
        <v>24</v>
      </c>
      <c r="L2" s="36"/>
    </row>
    <row r="3" spans="1:27" ht="15.75" customHeight="1" x14ac:dyDescent="0.2">
      <c r="A3" s="42">
        <v>44059</v>
      </c>
      <c r="B3" s="43">
        <v>1</v>
      </c>
      <c r="C3" s="43">
        <v>1</v>
      </c>
      <c r="D3" s="43"/>
      <c r="E3" s="43"/>
      <c r="F3" s="43"/>
      <c r="G3" s="44">
        <f t="shared" si="0"/>
        <v>9</v>
      </c>
      <c r="H3" s="45">
        <f t="shared" si="1"/>
        <v>12</v>
      </c>
      <c r="I3" s="87"/>
      <c r="J3" s="87"/>
      <c r="K3" s="87"/>
      <c r="L3" s="36"/>
    </row>
    <row r="4" spans="1:27" ht="15.75" customHeight="1" x14ac:dyDescent="0.2">
      <c r="A4" s="37">
        <v>44065</v>
      </c>
      <c r="B4" s="38"/>
      <c r="C4" s="38"/>
      <c r="D4" s="38">
        <v>2</v>
      </c>
      <c r="E4" s="38">
        <v>2</v>
      </c>
      <c r="F4" s="38">
        <v>2</v>
      </c>
      <c r="G4" s="39">
        <f t="shared" si="0"/>
        <v>6</v>
      </c>
      <c r="H4" s="40">
        <f t="shared" si="1"/>
        <v>30</v>
      </c>
      <c r="I4" s="88">
        <v>2</v>
      </c>
      <c r="J4" s="86">
        <f t="shared" ref="J4:K4" si="3">G4+G5</f>
        <v>9</v>
      </c>
      <c r="K4" s="86">
        <f t="shared" si="3"/>
        <v>45</v>
      </c>
      <c r="L4" s="47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</row>
    <row r="5" spans="1:27" ht="15.75" customHeight="1" x14ac:dyDescent="0.2">
      <c r="A5" s="42">
        <v>44066</v>
      </c>
      <c r="B5" s="43"/>
      <c r="C5" s="43"/>
      <c r="D5" s="43">
        <v>1</v>
      </c>
      <c r="E5" s="43">
        <v>1</v>
      </c>
      <c r="F5" s="43">
        <v>1</v>
      </c>
      <c r="G5" s="44">
        <f t="shared" si="0"/>
        <v>3</v>
      </c>
      <c r="H5" s="45">
        <f t="shared" si="1"/>
        <v>15</v>
      </c>
      <c r="I5" s="87"/>
      <c r="J5" s="87"/>
      <c r="K5" s="87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15.75" customHeight="1" x14ac:dyDescent="0.2">
      <c r="A6" s="49">
        <v>44072</v>
      </c>
      <c r="B6" s="38">
        <v>1</v>
      </c>
      <c r="C6" s="38">
        <v>1</v>
      </c>
      <c r="D6" s="38"/>
      <c r="E6" s="38"/>
      <c r="F6" s="38"/>
      <c r="G6" s="50">
        <f t="shared" si="0"/>
        <v>9</v>
      </c>
      <c r="H6" s="51">
        <f t="shared" si="1"/>
        <v>12</v>
      </c>
      <c r="I6" s="88">
        <v>3</v>
      </c>
      <c r="J6" s="88">
        <f t="shared" ref="J6:K6" si="4">G6+G7</f>
        <v>18</v>
      </c>
      <c r="K6" s="88">
        <f t="shared" si="4"/>
        <v>24</v>
      </c>
      <c r="L6" s="52"/>
    </row>
    <row r="7" spans="1:27" ht="15.75" customHeight="1" x14ac:dyDescent="0.2">
      <c r="A7" s="42">
        <v>44073</v>
      </c>
      <c r="B7" s="43">
        <v>1</v>
      </c>
      <c r="C7" s="43">
        <v>1</v>
      </c>
      <c r="D7" s="43"/>
      <c r="E7" s="43"/>
      <c r="F7" s="43"/>
      <c r="G7" s="53">
        <f t="shared" si="0"/>
        <v>9</v>
      </c>
      <c r="H7" s="54">
        <f t="shared" si="1"/>
        <v>12</v>
      </c>
      <c r="I7" s="85"/>
      <c r="J7" s="85"/>
      <c r="K7" s="85"/>
      <c r="L7" s="5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ht="15.75" customHeight="1" x14ac:dyDescent="0.2">
      <c r="A8" s="37">
        <v>44079</v>
      </c>
      <c r="B8" s="38"/>
      <c r="C8" s="38"/>
      <c r="D8" s="38">
        <v>2</v>
      </c>
      <c r="E8" s="38">
        <v>2</v>
      </c>
      <c r="F8" s="38">
        <v>2</v>
      </c>
      <c r="G8" s="50">
        <f t="shared" si="0"/>
        <v>6</v>
      </c>
      <c r="H8" s="51">
        <f t="shared" si="1"/>
        <v>30</v>
      </c>
      <c r="I8" s="86">
        <v>4</v>
      </c>
      <c r="J8" s="86">
        <f t="shared" ref="J8:K8" si="5">G8+G9</f>
        <v>9</v>
      </c>
      <c r="K8" s="86">
        <f t="shared" si="5"/>
        <v>45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ht="15.75" customHeight="1" x14ac:dyDescent="0.2">
      <c r="A9" s="42">
        <v>44080</v>
      </c>
      <c r="B9" s="43"/>
      <c r="C9" s="43"/>
      <c r="D9" s="43">
        <v>1</v>
      </c>
      <c r="E9" s="43">
        <v>1</v>
      </c>
      <c r="F9" s="43">
        <v>1</v>
      </c>
      <c r="G9" s="53">
        <f t="shared" si="0"/>
        <v>3</v>
      </c>
      <c r="H9" s="54">
        <f t="shared" si="1"/>
        <v>15</v>
      </c>
      <c r="I9" s="85"/>
      <c r="J9" s="85"/>
      <c r="K9" s="85"/>
      <c r="L9" s="5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ht="15.75" customHeight="1" x14ac:dyDescent="0.2">
      <c r="A10" s="49">
        <v>44086</v>
      </c>
      <c r="B10" s="38">
        <v>1</v>
      </c>
      <c r="C10" s="38">
        <v>1</v>
      </c>
      <c r="D10" s="38"/>
      <c r="E10" s="38"/>
      <c r="F10" s="38"/>
      <c r="G10" s="50">
        <f t="shared" si="0"/>
        <v>9</v>
      </c>
      <c r="H10" s="51">
        <f t="shared" si="1"/>
        <v>12</v>
      </c>
      <c r="I10" s="86">
        <v>5</v>
      </c>
      <c r="J10" s="86">
        <f t="shared" ref="J10:K10" si="6">G10+G11</f>
        <v>18</v>
      </c>
      <c r="K10" s="86">
        <f t="shared" si="6"/>
        <v>24</v>
      </c>
      <c r="L10" s="52"/>
    </row>
    <row r="11" spans="1:27" ht="15.75" customHeight="1" x14ac:dyDescent="0.2">
      <c r="A11" s="42">
        <v>44087</v>
      </c>
      <c r="B11" s="43">
        <v>1</v>
      </c>
      <c r="C11" s="43">
        <v>1</v>
      </c>
      <c r="D11" s="43"/>
      <c r="E11" s="43"/>
      <c r="F11" s="43"/>
      <c r="G11" s="53">
        <f t="shared" si="0"/>
        <v>9</v>
      </c>
      <c r="H11" s="54">
        <f t="shared" si="1"/>
        <v>12</v>
      </c>
      <c r="I11" s="85"/>
      <c r="J11" s="85"/>
      <c r="K11" s="85"/>
      <c r="L11" s="5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15.75" customHeight="1" x14ac:dyDescent="0.2">
      <c r="A12" s="49">
        <v>44093</v>
      </c>
      <c r="B12" s="38"/>
      <c r="C12" s="38"/>
      <c r="D12" s="38">
        <v>2</v>
      </c>
      <c r="E12" s="38">
        <v>2</v>
      </c>
      <c r="F12" s="38">
        <v>2</v>
      </c>
      <c r="G12" s="50">
        <f t="shared" si="0"/>
        <v>6</v>
      </c>
      <c r="H12" s="51">
        <f t="shared" si="1"/>
        <v>30</v>
      </c>
      <c r="I12" s="86">
        <v>6</v>
      </c>
      <c r="J12" s="86">
        <f t="shared" ref="J12:K12" si="7">G12+G13</f>
        <v>9</v>
      </c>
      <c r="K12" s="86">
        <f t="shared" si="7"/>
        <v>45</v>
      </c>
      <c r="L12" s="47"/>
    </row>
    <row r="13" spans="1:27" ht="15.75" customHeight="1" x14ac:dyDescent="0.2">
      <c r="A13" s="49">
        <v>44094</v>
      </c>
      <c r="B13" s="43"/>
      <c r="C13" s="43"/>
      <c r="D13" s="43">
        <v>1</v>
      </c>
      <c r="E13" s="43">
        <v>1</v>
      </c>
      <c r="F13" s="43">
        <v>1</v>
      </c>
      <c r="G13" s="53">
        <f t="shared" si="0"/>
        <v>3</v>
      </c>
      <c r="H13" s="54">
        <f t="shared" si="1"/>
        <v>15</v>
      </c>
      <c r="I13" s="85"/>
      <c r="J13" s="85"/>
      <c r="K13" s="85"/>
      <c r="L13" s="52"/>
    </row>
    <row r="14" spans="1:27" ht="15.75" customHeight="1" x14ac:dyDescent="0.2">
      <c r="A14" s="37">
        <v>44100</v>
      </c>
      <c r="B14" s="38">
        <v>1</v>
      </c>
      <c r="C14" s="38">
        <v>1</v>
      </c>
      <c r="D14" s="38"/>
      <c r="E14" s="38"/>
      <c r="F14" s="38">
        <v>2</v>
      </c>
      <c r="G14" s="50">
        <f t="shared" si="0"/>
        <v>11</v>
      </c>
      <c r="H14" s="51">
        <f t="shared" si="1"/>
        <v>22</v>
      </c>
      <c r="I14" s="86">
        <v>7</v>
      </c>
      <c r="J14" s="86">
        <f t="shared" ref="J14:K14" si="8">G14+G15</f>
        <v>21</v>
      </c>
      <c r="K14" s="86">
        <f t="shared" si="8"/>
        <v>39</v>
      </c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27" ht="15.75" customHeight="1" x14ac:dyDescent="0.2">
      <c r="A15" s="42">
        <v>44101</v>
      </c>
      <c r="B15" s="43">
        <v>1</v>
      </c>
      <c r="C15" s="43">
        <v>1</v>
      </c>
      <c r="D15" s="43"/>
      <c r="E15" s="43"/>
      <c r="F15" s="43">
        <v>1</v>
      </c>
      <c r="G15" s="53">
        <f t="shared" si="0"/>
        <v>10</v>
      </c>
      <c r="H15" s="54">
        <f t="shared" si="1"/>
        <v>17</v>
      </c>
      <c r="I15" s="85"/>
      <c r="J15" s="85"/>
      <c r="K15" s="85"/>
      <c r="L15" s="5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 ht="15.75" customHeight="1" x14ac:dyDescent="0.2">
      <c r="A16" s="49">
        <v>44107</v>
      </c>
      <c r="B16" s="38">
        <v>1</v>
      </c>
      <c r="C16" s="38">
        <v>1</v>
      </c>
      <c r="D16" s="38">
        <v>2</v>
      </c>
      <c r="E16" s="38">
        <v>2</v>
      </c>
      <c r="F16" s="38"/>
      <c r="G16" s="50">
        <f t="shared" si="0"/>
        <v>13</v>
      </c>
      <c r="H16" s="51">
        <f t="shared" si="1"/>
        <v>32</v>
      </c>
      <c r="I16" s="86">
        <v>8</v>
      </c>
      <c r="J16" s="86">
        <f t="shared" ref="J16:K16" si="9">G16+G17</f>
        <v>24</v>
      </c>
      <c r="K16" s="86">
        <f t="shared" si="9"/>
        <v>54</v>
      </c>
      <c r="L16" s="36" t="s">
        <v>53</v>
      </c>
    </row>
    <row r="17" spans="1:27" ht="15.75" customHeight="1" x14ac:dyDescent="0.2">
      <c r="A17" s="42">
        <v>44108</v>
      </c>
      <c r="B17" s="43">
        <v>1</v>
      </c>
      <c r="C17" s="43">
        <v>1</v>
      </c>
      <c r="D17" s="43">
        <v>1</v>
      </c>
      <c r="E17" s="43">
        <v>1</v>
      </c>
      <c r="F17" s="43"/>
      <c r="G17" s="53">
        <f t="shared" si="0"/>
        <v>11</v>
      </c>
      <c r="H17" s="54">
        <f t="shared" si="1"/>
        <v>22</v>
      </c>
      <c r="I17" s="87"/>
      <c r="J17" s="85"/>
      <c r="K17" s="87"/>
      <c r="L17" s="5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1:27" ht="15.75" customHeight="1" x14ac:dyDescent="0.2">
      <c r="A18" s="49">
        <v>44114</v>
      </c>
      <c r="B18" s="38"/>
      <c r="C18" s="38"/>
      <c r="D18" s="38"/>
      <c r="E18" s="38"/>
      <c r="F18" s="38">
        <v>2</v>
      </c>
      <c r="G18" s="50">
        <f t="shared" si="0"/>
        <v>2</v>
      </c>
      <c r="H18" s="51">
        <f t="shared" si="1"/>
        <v>10</v>
      </c>
      <c r="I18" s="88">
        <v>9</v>
      </c>
      <c r="J18" s="86">
        <f t="shared" ref="J18:K18" si="10">G18+G19</f>
        <v>3</v>
      </c>
      <c r="K18" s="86">
        <f t="shared" si="10"/>
        <v>15</v>
      </c>
      <c r="L18" s="36" t="s">
        <v>54</v>
      </c>
    </row>
    <row r="19" spans="1:27" ht="15.75" customHeight="1" x14ac:dyDescent="0.2">
      <c r="A19" s="49">
        <v>44115</v>
      </c>
      <c r="B19" s="43"/>
      <c r="C19" s="43"/>
      <c r="D19" s="43"/>
      <c r="E19" s="43"/>
      <c r="F19" s="43">
        <v>1</v>
      </c>
      <c r="G19" s="53">
        <f t="shared" si="0"/>
        <v>1</v>
      </c>
      <c r="H19" s="54">
        <f t="shared" si="1"/>
        <v>5</v>
      </c>
      <c r="I19" s="85"/>
      <c r="J19" s="85"/>
      <c r="K19" s="85"/>
      <c r="L19" s="52"/>
    </row>
    <row r="20" spans="1:27" ht="15.75" customHeight="1" x14ac:dyDescent="0.2">
      <c r="A20" s="37">
        <v>44121</v>
      </c>
      <c r="B20" s="38"/>
      <c r="C20" s="38"/>
      <c r="D20" s="38"/>
      <c r="E20" s="38"/>
      <c r="F20" s="38">
        <v>2</v>
      </c>
      <c r="G20" s="50">
        <f t="shared" si="0"/>
        <v>2</v>
      </c>
      <c r="H20" s="51">
        <f t="shared" si="1"/>
        <v>10</v>
      </c>
      <c r="I20" s="86">
        <v>10</v>
      </c>
      <c r="J20" s="86">
        <f t="shared" ref="J20:K20" si="11">G20+G21</f>
        <v>3</v>
      </c>
      <c r="K20" s="86">
        <f t="shared" si="11"/>
        <v>15</v>
      </c>
      <c r="L20" s="47" t="s">
        <v>55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ht="15.75" customHeight="1" x14ac:dyDescent="0.2">
      <c r="A21" s="49">
        <v>44122</v>
      </c>
      <c r="B21" s="43"/>
      <c r="C21" s="43"/>
      <c r="D21" s="43"/>
      <c r="E21" s="43"/>
      <c r="F21" s="43">
        <v>1</v>
      </c>
      <c r="G21" s="53">
        <f t="shared" si="0"/>
        <v>1</v>
      </c>
      <c r="H21" s="54">
        <f t="shared" si="1"/>
        <v>5</v>
      </c>
      <c r="I21" s="85"/>
      <c r="J21" s="85"/>
      <c r="K21" s="85"/>
      <c r="L21" s="52"/>
    </row>
    <row r="22" spans="1:27" ht="15.75" customHeight="1" x14ac:dyDescent="0.2">
      <c r="A22" s="37">
        <v>44128</v>
      </c>
      <c r="B22" s="38">
        <v>1</v>
      </c>
      <c r="C22" s="38"/>
      <c r="D22" s="38">
        <v>2</v>
      </c>
      <c r="E22" s="38">
        <v>2</v>
      </c>
      <c r="F22" s="38"/>
      <c r="G22" s="50">
        <f t="shared" si="0"/>
        <v>10</v>
      </c>
      <c r="H22" s="51">
        <f t="shared" si="1"/>
        <v>26</v>
      </c>
      <c r="I22" s="86">
        <v>11</v>
      </c>
      <c r="J22" s="86">
        <f t="shared" ref="J22:K22" si="12">G22+G23</f>
        <v>18</v>
      </c>
      <c r="K22" s="86">
        <f t="shared" si="12"/>
        <v>42</v>
      </c>
      <c r="L22" s="59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ht="15.75" customHeight="1" x14ac:dyDescent="0.2">
      <c r="A23" s="49">
        <v>44129</v>
      </c>
      <c r="B23" s="43">
        <v>1</v>
      </c>
      <c r="C23" s="43"/>
      <c r="D23" s="43">
        <v>1</v>
      </c>
      <c r="E23" s="43">
        <v>1</v>
      </c>
      <c r="F23" s="43"/>
      <c r="G23" s="53">
        <f t="shared" si="0"/>
        <v>8</v>
      </c>
      <c r="H23" s="54">
        <f t="shared" si="1"/>
        <v>16</v>
      </c>
      <c r="I23" s="85"/>
      <c r="J23" s="85"/>
      <c r="K23" s="85"/>
      <c r="L23" s="52"/>
    </row>
    <row r="24" spans="1:27" ht="15.75" customHeight="1" x14ac:dyDescent="0.2">
      <c r="A24" s="37">
        <v>44135</v>
      </c>
      <c r="B24" s="38">
        <v>1</v>
      </c>
      <c r="C24" s="38"/>
      <c r="D24" s="38"/>
      <c r="E24" s="38">
        <v>2</v>
      </c>
      <c r="F24" s="38"/>
      <c r="G24" s="50">
        <f t="shared" si="0"/>
        <v>8</v>
      </c>
      <c r="H24" s="51">
        <f t="shared" si="1"/>
        <v>16</v>
      </c>
      <c r="I24" s="86">
        <v>12</v>
      </c>
      <c r="J24" s="86">
        <f t="shared" ref="J24:K24" si="13">G24+G25</f>
        <v>15</v>
      </c>
      <c r="K24" s="86">
        <f t="shared" si="13"/>
        <v>27</v>
      </c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15.75" customHeight="1" x14ac:dyDescent="0.2">
      <c r="A25" s="49">
        <v>44136</v>
      </c>
      <c r="B25" s="43">
        <v>1</v>
      </c>
      <c r="C25" s="43"/>
      <c r="D25" s="43"/>
      <c r="E25" s="43">
        <v>1</v>
      </c>
      <c r="F25" s="43"/>
      <c r="G25" s="53">
        <f t="shared" si="0"/>
        <v>7</v>
      </c>
      <c r="H25" s="54">
        <f t="shared" si="1"/>
        <v>11</v>
      </c>
      <c r="I25" s="85"/>
      <c r="J25" s="85"/>
      <c r="K25" s="85"/>
      <c r="L25" s="52"/>
    </row>
    <row r="26" spans="1:27" ht="15.75" customHeight="1" x14ac:dyDescent="0.2">
      <c r="A26" s="48"/>
      <c r="B26" s="60"/>
      <c r="C26" s="60"/>
      <c r="D26" s="60"/>
      <c r="E26" s="60"/>
      <c r="F26" s="60"/>
      <c r="G26" s="61"/>
      <c r="H26" s="62"/>
      <c r="I26" s="63"/>
      <c r="J26" s="64"/>
      <c r="K26" s="64"/>
      <c r="L26" s="59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ht="15.75" customHeight="1" x14ac:dyDescent="0.2">
      <c r="B27" s="16"/>
      <c r="C27" s="16"/>
      <c r="D27" s="16"/>
      <c r="E27" s="16"/>
      <c r="F27" s="16"/>
      <c r="G27" s="16"/>
      <c r="I27" s="65"/>
      <c r="J27" s="65"/>
      <c r="K27" s="65"/>
      <c r="L27" s="10" t="s">
        <v>56</v>
      </c>
      <c r="M27" s="10">
        <v>17</v>
      </c>
    </row>
    <row r="28" spans="1:27" ht="15.75" customHeight="1" x14ac:dyDescent="0.2">
      <c r="B28" s="16"/>
      <c r="C28" s="16"/>
      <c r="D28" s="16"/>
      <c r="E28" s="16"/>
      <c r="F28" s="16"/>
      <c r="G28" s="16"/>
      <c r="I28" s="65"/>
      <c r="J28" s="66"/>
      <c r="K28" s="65"/>
      <c r="L28" s="10" t="s">
        <v>57</v>
      </c>
      <c r="M28" s="10">
        <v>6</v>
      </c>
    </row>
    <row r="29" spans="1:27" ht="15.75" customHeight="1" x14ac:dyDescent="0.2">
      <c r="A29" s="10" t="s">
        <v>58</v>
      </c>
      <c r="B29" s="16">
        <f t="shared" ref="B29:F29" si="14">SUM(B2:B25)</f>
        <v>14</v>
      </c>
      <c r="C29" s="16">
        <f t="shared" si="14"/>
        <v>10</v>
      </c>
      <c r="D29" s="16">
        <f t="shared" si="14"/>
        <v>15</v>
      </c>
      <c r="E29" s="16">
        <f t="shared" si="14"/>
        <v>18</v>
      </c>
      <c r="F29" s="16">
        <f t="shared" si="14"/>
        <v>18</v>
      </c>
      <c r="G29" s="16"/>
      <c r="I29" s="65"/>
      <c r="J29" s="66"/>
      <c r="K29" s="65"/>
      <c r="L29" s="10" t="s">
        <v>59</v>
      </c>
      <c r="M29" s="10">
        <v>21</v>
      </c>
    </row>
    <row r="30" spans="1:27" ht="15.75" customHeight="1" x14ac:dyDescent="0.2">
      <c r="A30" s="10" t="s">
        <v>60</v>
      </c>
      <c r="B30" s="16">
        <f t="shared" ref="B30:C30" si="15">B29*2/5</f>
        <v>5.6</v>
      </c>
      <c r="C30" s="16">
        <f t="shared" si="15"/>
        <v>4</v>
      </c>
      <c r="D30" s="16">
        <f t="shared" ref="D30:F30" si="16">D29*2/6</f>
        <v>5</v>
      </c>
      <c r="E30" s="16">
        <f t="shared" si="16"/>
        <v>6</v>
      </c>
      <c r="F30" s="16">
        <f t="shared" si="16"/>
        <v>6</v>
      </c>
      <c r="G30" s="16"/>
      <c r="I30" s="65"/>
      <c r="J30" s="65"/>
      <c r="K30" s="65"/>
      <c r="L30" s="10" t="s">
        <v>61</v>
      </c>
      <c r="M30" s="10">
        <v>18</v>
      </c>
    </row>
    <row r="31" spans="1:27" ht="15.75" customHeight="1" x14ac:dyDescent="0.2">
      <c r="B31" s="11"/>
      <c r="C31" s="11"/>
      <c r="D31" s="16"/>
      <c r="E31" s="11"/>
      <c r="F31" s="16"/>
      <c r="G31" s="16"/>
      <c r="I31" s="65"/>
      <c r="J31" s="65"/>
      <c r="K31" s="65"/>
      <c r="L31" s="10" t="s">
        <v>62</v>
      </c>
      <c r="M31">
        <f>SUM(M27:M30)</f>
        <v>62</v>
      </c>
    </row>
    <row r="32" spans="1:27" ht="15.75" customHeight="1" x14ac:dyDescent="0.2">
      <c r="A32" s="10" t="s">
        <v>63</v>
      </c>
      <c r="B32" s="11">
        <f>SUM(B2:B17)</f>
        <v>10</v>
      </c>
      <c r="C32" s="11"/>
      <c r="D32" s="16"/>
      <c r="E32" s="11"/>
      <c r="F32" s="16"/>
      <c r="G32" s="16"/>
      <c r="I32" s="65"/>
      <c r="J32" s="65"/>
      <c r="K32" s="65"/>
      <c r="L32" s="10"/>
    </row>
    <row r="33" spans="1:12" ht="15.75" customHeight="1" x14ac:dyDescent="0.2">
      <c r="A33" s="10" t="s">
        <v>60</v>
      </c>
      <c r="B33" s="16">
        <f>B32*2/5</f>
        <v>4</v>
      </c>
      <c r="C33" s="16"/>
      <c r="D33" s="16"/>
      <c r="E33" s="16"/>
      <c r="F33" s="16"/>
      <c r="G33" s="16"/>
      <c r="I33" s="65"/>
      <c r="J33" s="65"/>
      <c r="K33" s="65"/>
      <c r="L33" s="10"/>
    </row>
  </sheetData>
  <mergeCells count="36">
    <mergeCell ref="J6:J7"/>
    <mergeCell ref="K6:K7"/>
    <mergeCell ref="I2:I3"/>
    <mergeCell ref="J2:J3"/>
    <mergeCell ref="K2:K3"/>
    <mergeCell ref="I4:I5"/>
    <mergeCell ref="J4:J5"/>
    <mergeCell ref="K4:K5"/>
    <mergeCell ref="I6:I7"/>
    <mergeCell ref="J12:J13"/>
    <mergeCell ref="K12:K13"/>
    <mergeCell ref="I8:I9"/>
    <mergeCell ref="J8:J9"/>
    <mergeCell ref="K8:K9"/>
    <mergeCell ref="I10:I11"/>
    <mergeCell ref="J10:J11"/>
    <mergeCell ref="K10:K11"/>
    <mergeCell ref="I12:I13"/>
    <mergeCell ref="J18:J19"/>
    <mergeCell ref="K18:K19"/>
    <mergeCell ref="I14:I15"/>
    <mergeCell ref="J14:J15"/>
    <mergeCell ref="K14:K15"/>
    <mergeCell ref="I16:I17"/>
    <mergeCell ref="J16:J17"/>
    <mergeCell ref="K16:K17"/>
    <mergeCell ref="I18:I19"/>
    <mergeCell ref="J24:J25"/>
    <mergeCell ref="K24:K25"/>
    <mergeCell ref="I20:I21"/>
    <mergeCell ref="J20:J21"/>
    <mergeCell ref="K20:K21"/>
    <mergeCell ref="I22:I23"/>
    <mergeCell ref="J22:J23"/>
    <mergeCell ref="K22:K23"/>
    <mergeCell ref="I24:I25"/>
  </mergeCells>
  <conditionalFormatting sqref="G2:G25">
    <cfRule type="colorScale" priority="1">
      <colorScale>
        <cfvo type="min"/>
        <cfvo type="formula" val="8"/>
        <cfvo type="formula" val="12"/>
        <color rgb="FF57BB8A"/>
        <color rgb="FFFFF2CC"/>
        <color rgb="FFFF0000"/>
      </colorScale>
    </cfRule>
  </conditionalFormatting>
  <conditionalFormatting sqref="H2:H25">
    <cfRule type="colorScale" priority="2">
      <colorScale>
        <cfvo type="min"/>
        <cfvo type="max"/>
        <color rgb="FFFFFFFF"/>
        <color rgb="FFFFD666"/>
      </colorScale>
    </cfRule>
  </conditionalFormatting>
  <conditionalFormatting sqref="B2:F25">
    <cfRule type="cellIs" dxfId="5" priority="3" operator="lessThan">
      <formula>1</formula>
    </cfRule>
  </conditionalFormatting>
  <conditionalFormatting sqref="E1:E26">
    <cfRule type="cellIs" dxfId="4" priority="4" operator="greaterThan">
      <formula>0</formula>
    </cfRule>
  </conditionalFormatting>
  <conditionalFormatting sqref="D1:D28 D31:D33">
    <cfRule type="cellIs" dxfId="3" priority="5" operator="greaterThan">
      <formula>0</formula>
    </cfRule>
  </conditionalFormatting>
  <conditionalFormatting sqref="J2:J22 J24:J25">
    <cfRule type="colorScale" priority="6">
      <colorScale>
        <cfvo type="min"/>
        <cfvo type="max"/>
        <color rgb="FF57BB8A"/>
        <color rgb="FFF4CCCC"/>
      </colorScale>
    </cfRule>
  </conditionalFormatting>
  <conditionalFormatting sqref="K2:K25">
    <cfRule type="colorScale" priority="7">
      <colorScale>
        <cfvo type="min"/>
        <cfvo type="formula" val="42"/>
        <cfvo type="max"/>
        <color rgb="FFFFFFFF"/>
        <color rgb="FFFFE599"/>
        <color rgb="FFFF0000"/>
      </colorScale>
    </cfRule>
  </conditionalFormatting>
  <conditionalFormatting sqref="F2:F25">
    <cfRule type="cellIs" dxfId="2" priority="8" operator="greaterThan">
      <formula>0</formula>
    </cfRule>
  </conditionalFormatting>
  <conditionalFormatting sqref="C2:C25">
    <cfRule type="cellIs" dxfId="1" priority="9" operator="greaterThan">
      <formula>0</formula>
    </cfRule>
  </conditionalFormatting>
  <conditionalFormatting sqref="B2:B25">
    <cfRule type="cellIs" dxfId="0" priority="10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BF732C73614E4B906D3B4CC24FBA65" ma:contentTypeVersion="9" ma:contentTypeDescription="Opprett et nytt dokument." ma:contentTypeScope="" ma:versionID="6a5909d928fe59fb10b5d078802a517a">
  <xsd:schema xmlns:xsd="http://www.w3.org/2001/XMLSchema" xmlns:xs="http://www.w3.org/2001/XMLSchema" xmlns:p="http://schemas.microsoft.com/office/2006/metadata/properties" xmlns:ns2="4ccb0f41-b047-4200-8b36-3cca7e85243c" targetNamespace="http://schemas.microsoft.com/office/2006/metadata/properties" ma:root="true" ma:fieldsID="3bd0fd09e62ddbbf904489f9d6b8d7b5" ns2:_="">
    <xsd:import namespace="4ccb0f41-b047-4200-8b36-3cca7e8524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b0f41-b047-4200-8b36-3cca7e852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300DE-64B4-4310-B0E6-93DD39330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cb0f41-b047-4200-8b36-3cca7e8524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33492D-B99A-428A-89E7-E802662E13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4B93A2-9D8F-49B3-A570-85A2EC68F2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Master Print</vt:lpstr>
      <vt:lpstr>Ark1</vt:lpstr>
      <vt:lpstr>WC Master Print</vt:lpstr>
      <vt:lpstr>Mix Master Print</vt:lpstr>
      <vt:lpstr>Hjemmebaner</vt:lpstr>
      <vt:lpstr>D2 original</vt:lpstr>
      <vt:lpstr>U15 original</vt:lpstr>
      <vt:lpstr>CoronaAltXDommerfaktor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Nilsen, Håkon</dc:creator>
  <cp:lastModifiedBy>Nilsen, Håkon</cp:lastModifiedBy>
  <dcterms:created xsi:type="dcterms:W3CDTF">2020-06-05T10:38:31Z</dcterms:created>
  <dcterms:modified xsi:type="dcterms:W3CDTF">2020-08-10T07:57:55Z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0x010100F5BF732C73614E4B906D3B4CC24FBA65</vt:lpwstr>
  </property>
</Properties>
</file>